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/>
  <mc:AlternateContent xmlns:mc="http://schemas.openxmlformats.org/markup-compatibility/2006">
    <mc:Choice Requires="x15">
      <x15ac:absPath xmlns:x15ac="http://schemas.microsoft.com/office/spreadsheetml/2010/11/ac" url="F:\RENAKU WORK HOME\KEGIATAN 2025\MONEV 2025\Proyeksi - Caput Monev SAKTI - SMART - BAPPENAS\"/>
    </mc:Choice>
  </mc:AlternateContent>
  <xr:revisionPtr revIDLastSave="0" documentId="13_ncr:1_{8C7200C3-0800-46A6-A941-B4E37EC61DA0}" xr6:coauthVersionLast="47" xr6:coauthVersionMax="47" xr10:uidLastSave="{00000000-0000-0000-0000-000000000000}"/>
  <bookViews>
    <workbookView xWindow="-120" yWindow="-120" windowWidth="29040" windowHeight="15720" xr2:uid="{BDC805C0-818B-41ED-89EC-A69EACA11FDB}"/>
  </bookViews>
  <sheets>
    <sheet name="PROYEKSI (pusjar)" sheetId="5" r:id="rId1"/>
    <sheet name="PROYEKSI (edit)" sheetId="4" r:id="rId2"/>
    <sheet name="IKU per Januari 2025" sheetId="3" r:id="rId3"/>
    <sheet name="IKU" sheetId="2" r:id="rId4"/>
  </sheets>
  <definedNames>
    <definedName name="_xlnm.Print_Area" localSheetId="1">'PROYEKSI (edit)'!$B$1:$T$155</definedName>
    <definedName name="_xlnm.Print_Area" localSheetId="0">'PROYEKSI (pusjar)'!$B$1:$T$143</definedName>
  </definedNames>
  <calcPr calcId="181029"/>
</workbook>
</file>

<file path=xl/calcChain.xml><?xml version="1.0" encoding="utf-8"?>
<calcChain xmlns="http://schemas.openxmlformats.org/spreadsheetml/2006/main">
  <c r="L22" i="5" l="1"/>
  <c r="L67" i="5"/>
  <c r="M67" i="5" s="1"/>
  <c r="N67" i="5" s="1"/>
  <c r="J58" i="5"/>
  <c r="K58" i="5" s="1"/>
  <c r="L58" i="5"/>
  <c r="M58" i="5"/>
  <c r="N58" i="5"/>
  <c r="O58" i="5"/>
  <c r="P58" i="5"/>
  <c r="Q58" i="5"/>
  <c r="R58" i="5"/>
  <c r="S58" i="5" s="1"/>
  <c r="K52" i="5"/>
  <c r="L52" i="5" s="1"/>
  <c r="M52" i="5" s="1"/>
  <c r="N52" i="5"/>
  <c r="O52" i="5" s="1"/>
  <c r="P52" i="5" s="1"/>
  <c r="Q52" i="5"/>
  <c r="R52" i="5"/>
  <c r="S52" i="5" s="1"/>
  <c r="H13" i="5" l="1"/>
  <c r="I13" i="5" s="1"/>
  <c r="J13" i="5" s="1"/>
  <c r="K13" i="5" s="1"/>
  <c r="L13" i="5" s="1"/>
  <c r="M13" i="5" s="1"/>
  <c r="N13" i="5" s="1"/>
  <c r="O13" i="5" s="1"/>
  <c r="P13" i="5" s="1"/>
  <c r="Q13" i="5" s="1"/>
  <c r="R13" i="5" s="1"/>
  <c r="S13" i="5" s="1"/>
  <c r="L10" i="5"/>
  <c r="M10" i="5" s="1"/>
  <c r="N10" i="5" s="1"/>
  <c r="O10" i="5" s="1"/>
  <c r="P10" i="5" s="1"/>
  <c r="Q10" i="5" s="1"/>
  <c r="R10" i="5" s="1"/>
  <c r="S10" i="5" s="1"/>
  <c r="S137" i="5"/>
  <c r="R137" i="5"/>
  <c r="Q137" i="5"/>
  <c r="P137" i="5"/>
  <c r="O137" i="5"/>
  <c r="N137" i="5"/>
  <c r="M137" i="5"/>
  <c r="L137" i="5"/>
  <c r="K137" i="5"/>
  <c r="J137" i="5"/>
  <c r="I137" i="5"/>
  <c r="H137" i="5"/>
  <c r="D137" i="5"/>
  <c r="L125" i="5"/>
  <c r="M125" i="5" s="1"/>
  <c r="N125" i="5" s="1"/>
  <c r="O125" i="5" s="1"/>
  <c r="P125" i="5" s="1"/>
  <c r="Q125" i="5" s="1"/>
  <c r="R125" i="5" s="1"/>
  <c r="S125" i="5" s="1"/>
  <c r="H122" i="5"/>
  <c r="I122" i="5" s="1"/>
  <c r="L119" i="5"/>
  <c r="M119" i="5" s="1"/>
  <c r="N119" i="5" s="1"/>
  <c r="O119" i="5" s="1"/>
  <c r="P119" i="5" s="1"/>
  <c r="Q119" i="5" s="1"/>
  <c r="R119" i="5" s="1"/>
  <c r="S119" i="5" s="1"/>
  <c r="S113" i="5"/>
  <c r="R113" i="5"/>
  <c r="Q113" i="5"/>
  <c r="P113" i="5"/>
  <c r="O113" i="5"/>
  <c r="N113" i="5"/>
  <c r="M113" i="5"/>
  <c r="L113" i="5"/>
  <c r="S112" i="5"/>
  <c r="R112" i="5"/>
  <c r="Q112" i="5"/>
  <c r="P112" i="5"/>
  <c r="O112" i="5"/>
  <c r="N112" i="5"/>
  <c r="M112" i="5"/>
  <c r="L112" i="5"/>
  <c r="H111" i="5"/>
  <c r="I111" i="5" s="1"/>
  <c r="J111" i="5" s="1"/>
  <c r="K111" i="5" s="1"/>
  <c r="L111" i="5" s="1"/>
  <c r="M111" i="5" s="1"/>
  <c r="N111" i="5" s="1"/>
  <c r="O111" i="5" s="1"/>
  <c r="P111" i="5" s="1"/>
  <c r="Q111" i="5" s="1"/>
  <c r="R111" i="5" s="1"/>
  <c r="S111" i="5" s="1"/>
  <c r="D111" i="5"/>
  <c r="L108" i="5"/>
  <c r="M108" i="5" s="1"/>
  <c r="N108" i="5" s="1"/>
  <c r="O108" i="5" s="1"/>
  <c r="P108" i="5" s="1"/>
  <c r="Q108" i="5" s="1"/>
  <c r="R108" i="5" s="1"/>
  <c r="S108" i="5" s="1"/>
  <c r="H105" i="5"/>
  <c r="H144" i="5"/>
  <c r="S96" i="5"/>
  <c r="R96" i="5"/>
  <c r="Q96" i="5"/>
  <c r="P96" i="5"/>
  <c r="O96" i="5"/>
  <c r="N96" i="5"/>
  <c r="M96" i="5"/>
  <c r="L96" i="5"/>
  <c r="R95" i="5"/>
  <c r="Q95" i="5"/>
  <c r="P95" i="5"/>
  <c r="N95" i="5"/>
  <c r="M95" i="5"/>
  <c r="L95" i="5"/>
  <c r="J94" i="5"/>
  <c r="K94" i="5" s="1"/>
  <c r="L94" i="5" s="1"/>
  <c r="M94" i="5" s="1"/>
  <c r="N94" i="5" s="1"/>
  <c r="O94" i="5" s="1"/>
  <c r="P94" i="5" s="1"/>
  <c r="Q94" i="5" s="1"/>
  <c r="R94" i="5" s="1"/>
  <c r="S94" i="5" s="1"/>
  <c r="L91" i="5"/>
  <c r="M91" i="5" s="1"/>
  <c r="N91" i="5" s="1"/>
  <c r="O91" i="5" s="1"/>
  <c r="P91" i="5" s="1"/>
  <c r="Q91" i="5" s="1"/>
  <c r="R91" i="5" s="1"/>
  <c r="S91" i="5" s="1"/>
  <c r="H88" i="5"/>
  <c r="L85" i="5"/>
  <c r="M85" i="5" s="1"/>
  <c r="N85" i="5" s="1"/>
  <c r="O85" i="5" s="1"/>
  <c r="P85" i="5" s="1"/>
  <c r="Q85" i="5" s="1"/>
  <c r="R85" i="5" s="1"/>
  <c r="S85" i="5" s="1"/>
  <c r="H82" i="5"/>
  <c r="I82" i="5" s="1"/>
  <c r="J82" i="5" s="1"/>
  <c r="K82" i="5" s="1"/>
  <c r="L82" i="5" s="1"/>
  <c r="M82" i="5" s="1"/>
  <c r="N82" i="5" s="1"/>
  <c r="O82" i="5" s="1"/>
  <c r="P82" i="5" s="1"/>
  <c r="Q82" i="5" s="1"/>
  <c r="R82" i="5" s="1"/>
  <c r="S82" i="5" s="1"/>
  <c r="L79" i="5"/>
  <c r="M79" i="5" s="1"/>
  <c r="N79" i="5" s="1"/>
  <c r="O79" i="5" s="1"/>
  <c r="P79" i="5" s="1"/>
  <c r="Q79" i="5" s="1"/>
  <c r="R79" i="5" s="1"/>
  <c r="S79" i="5" s="1"/>
  <c r="H76" i="5"/>
  <c r="L73" i="5"/>
  <c r="M73" i="5" s="1"/>
  <c r="N73" i="5" s="1"/>
  <c r="O73" i="5" s="1"/>
  <c r="P73" i="5" s="1"/>
  <c r="Q73" i="5" s="1"/>
  <c r="R73" i="5" s="1"/>
  <c r="S73" i="5" s="1"/>
  <c r="O67" i="5"/>
  <c r="P67" i="5" s="1"/>
  <c r="Q67" i="5" s="1"/>
  <c r="R67" i="5" s="1"/>
  <c r="S67" i="5" s="1"/>
  <c r="H64" i="5"/>
  <c r="I64" i="5" s="1"/>
  <c r="J64" i="5" s="1"/>
  <c r="L61" i="5"/>
  <c r="M61" i="5" s="1"/>
  <c r="N61" i="5" s="1"/>
  <c r="O61" i="5" s="1"/>
  <c r="P61" i="5" s="1"/>
  <c r="Q61" i="5" s="1"/>
  <c r="R61" i="5" s="1"/>
  <c r="S61" i="5" s="1"/>
  <c r="H58" i="5"/>
  <c r="I58" i="5" s="1"/>
  <c r="H55" i="5"/>
  <c r="I55" i="5" s="1"/>
  <c r="J55" i="5" s="1"/>
  <c r="K55" i="5" s="1"/>
  <c r="L55" i="5" s="1"/>
  <c r="M55" i="5" s="1"/>
  <c r="N55" i="5" s="1"/>
  <c r="O55" i="5" s="1"/>
  <c r="P55" i="5" s="1"/>
  <c r="Q55" i="5" s="1"/>
  <c r="R55" i="5" s="1"/>
  <c r="S55" i="5" s="1"/>
  <c r="H52" i="5"/>
  <c r="I52" i="5" s="1"/>
  <c r="J52" i="5" s="1"/>
  <c r="I49" i="5"/>
  <c r="J49" i="5" s="1"/>
  <c r="K49" i="5" s="1"/>
  <c r="L49" i="5" s="1"/>
  <c r="M49" i="5" s="1"/>
  <c r="N49" i="5" s="1"/>
  <c r="O49" i="5" s="1"/>
  <c r="P49" i="5" s="1"/>
  <c r="Q49" i="5" s="1"/>
  <c r="R49" i="5" s="1"/>
  <c r="S49" i="5" s="1"/>
  <c r="H48" i="5"/>
  <c r="H40" i="5"/>
  <c r="I40" i="5" s="1"/>
  <c r="J40" i="5" s="1"/>
  <c r="K40" i="5" s="1"/>
  <c r="L40" i="5" s="1"/>
  <c r="M40" i="5" s="1"/>
  <c r="N40" i="5" s="1"/>
  <c r="O40" i="5" s="1"/>
  <c r="P40" i="5" s="1"/>
  <c r="Q40" i="5" s="1"/>
  <c r="R40" i="5" s="1"/>
  <c r="S40" i="5" s="1"/>
  <c r="L37" i="5"/>
  <c r="M37" i="5" s="1"/>
  <c r="N37" i="5" s="1"/>
  <c r="O37" i="5" s="1"/>
  <c r="P37" i="5" s="1"/>
  <c r="Q37" i="5" s="1"/>
  <c r="R37" i="5" s="1"/>
  <c r="S37" i="5" s="1"/>
  <c r="I34" i="5"/>
  <c r="J34" i="5" s="1"/>
  <c r="K34" i="5" s="1"/>
  <c r="L34" i="5" s="1"/>
  <c r="M34" i="5" s="1"/>
  <c r="N34" i="5" s="1"/>
  <c r="O34" i="5" s="1"/>
  <c r="P34" i="5" s="1"/>
  <c r="Q34" i="5" s="1"/>
  <c r="R34" i="5" s="1"/>
  <c r="S34" i="5" s="1"/>
  <c r="L31" i="5"/>
  <c r="M31" i="5" s="1"/>
  <c r="N31" i="5" s="1"/>
  <c r="O31" i="5" s="1"/>
  <c r="P31" i="5" s="1"/>
  <c r="Q31" i="5" s="1"/>
  <c r="R31" i="5" s="1"/>
  <c r="S31" i="5" s="1"/>
  <c r="I28" i="5"/>
  <c r="J28" i="5" s="1"/>
  <c r="K28" i="5" s="1"/>
  <c r="L28" i="5" s="1"/>
  <c r="M28" i="5" s="1"/>
  <c r="N28" i="5" s="1"/>
  <c r="O28" i="5" s="1"/>
  <c r="P28" i="5" s="1"/>
  <c r="Q28" i="5" s="1"/>
  <c r="R28" i="5" s="1"/>
  <c r="S28" i="5" s="1"/>
  <c r="S27" i="5"/>
  <c r="R27" i="5"/>
  <c r="Q27" i="5"/>
  <c r="P27" i="5"/>
  <c r="O27" i="5"/>
  <c r="N27" i="5"/>
  <c r="M27" i="5"/>
  <c r="L27" i="5"/>
  <c r="K27" i="5"/>
  <c r="J27" i="5"/>
  <c r="I25" i="5"/>
  <c r="J25" i="5" s="1"/>
  <c r="K25" i="5" s="1"/>
  <c r="L25" i="5" s="1"/>
  <c r="M25" i="5" s="1"/>
  <c r="N25" i="5" s="1"/>
  <c r="O25" i="5" s="1"/>
  <c r="P25" i="5" s="1"/>
  <c r="Q25" i="5" s="1"/>
  <c r="R25" i="5" s="1"/>
  <c r="S25" i="5" s="1"/>
  <c r="I22" i="5"/>
  <c r="J22" i="5" s="1"/>
  <c r="K22" i="5" s="1"/>
  <c r="M22" i="5" s="1"/>
  <c r="N22" i="5" s="1"/>
  <c r="O22" i="5" s="1"/>
  <c r="P22" i="5" s="1"/>
  <c r="Q22" i="5" s="1"/>
  <c r="R22" i="5" s="1"/>
  <c r="S22" i="5" s="1"/>
  <c r="L19" i="5"/>
  <c r="M19" i="5" s="1"/>
  <c r="N19" i="5" s="1"/>
  <c r="O19" i="5" s="1"/>
  <c r="P19" i="5" s="1"/>
  <c r="Q19" i="5" s="1"/>
  <c r="R19" i="5" s="1"/>
  <c r="S19" i="5" s="1"/>
  <c r="I16" i="5"/>
  <c r="J16" i="5" s="1"/>
  <c r="K16" i="5" s="1"/>
  <c r="L16" i="5" s="1"/>
  <c r="M16" i="5" s="1"/>
  <c r="H7" i="5"/>
  <c r="J108" i="4"/>
  <c r="K108" i="4"/>
  <c r="L108" i="4"/>
  <c r="M108" i="4"/>
  <c r="N108" i="4"/>
  <c r="O108" i="4"/>
  <c r="P108" i="4"/>
  <c r="Q108" i="4"/>
  <c r="R108" i="4"/>
  <c r="S108" i="4"/>
  <c r="I109" i="4"/>
  <c r="J76" i="4"/>
  <c r="I76" i="4"/>
  <c r="J70" i="4"/>
  <c r="I70" i="4"/>
  <c r="J64" i="4"/>
  <c r="I64" i="4"/>
  <c r="J58" i="4"/>
  <c r="I58" i="4"/>
  <c r="N16" i="5" l="1"/>
  <c r="O16" i="5" s="1"/>
  <c r="P16" i="5" s="1"/>
  <c r="Q16" i="5" s="1"/>
  <c r="R16" i="5" s="1"/>
  <c r="S16" i="5" s="1"/>
  <c r="H141" i="5"/>
  <c r="L97" i="5"/>
  <c r="M97" i="5" s="1"/>
  <c r="N97" i="5" s="1"/>
  <c r="O97" i="5" s="1"/>
  <c r="P97" i="5" s="1"/>
  <c r="Q97" i="5" s="1"/>
  <c r="R97" i="5" s="1"/>
  <c r="S97" i="5" s="1"/>
  <c r="J155" i="5"/>
  <c r="J156" i="5" s="1"/>
  <c r="I155" i="5"/>
  <c r="I156" i="5" s="1"/>
  <c r="I105" i="5"/>
  <c r="H155" i="5"/>
  <c r="H156" i="5" s="1"/>
  <c r="J140" i="5"/>
  <c r="I7" i="5"/>
  <c r="H140" i="5"/>
  <c r="I140" i="5"/>
  <c r="I108" i="4"/>
  <c r="H108" i="4"/>
  <c r="H109" i="4" s="1"/>
  <c r="J109" i="4" s="1"/>
  <c r="K109" i="4" s="1"/>
  <c r="L109" i="4" s="1"/>
  <c r="M109" i="4" s="1"/>
  <c r="J46" i="4"/>
  <c r="K46" i="4" s="1"/>
  <c r="L46" i="4" s="1"/>
  <c r="M46" i="4" s="1"/>
  <c r="N46" i="4" s="1"/>
  <c r="O46" i="4" s="1"/>
  <c r="P46" i="4" s="1"/>
  <c r="Q46" i="4" s="1"/>
  <c r="R46" i="4" s="1"/>
  <c r="S46" i="4" s="1"/>
  <c r="I46" i="4"/>
  <c r="H46" i="4"/>
  <c r="H142" i="5" l="1"/>
  <c r="J7" i="5"/>
  <c r="K7" i="5" s="1"/>
  <c r="I141" i="5"/>
  <c r="I142" i="5" s="1"/>
  <c r="N109" i="4"/>
  <c r="O109" i="4" s="1"/>
  <c r="P109" i="4" s="1"/>
  <c r="Q109" i="4" s="1"/>
  <c r="R109" i="4" s="1"/>
  <c r="S109" i="4" s="1"/>
  <c r="L102" i="5" l="1"/>
  <c r="J141" i="5"/>
  <c r="J142" i="5" s="1"/>
  <c r="H60" i="4"/>
  <c r="L7" i="5" l="1"/>
  <c r="K141" i="5"/>
  <c r="K142" i="5" s="1"/>
  <c r="L114" i="5"/>
  <c r="M102" i="5"/>
  <c r="J149" i="4"/>
  <c r="K149" i="4"/>
  <c r="L149" i="4"/>
  <c r="M149" i="4"/>
  <c r="N149" i="4"/>
  <c r="O149" i="4"/>
  <c r="P149" i="4"/>
  <c r="Q149" i="4"/>
  <c r="R149" i="4"/>
  <c r="S149" i="4"/>
  <c r="D149" i="4"/>
  <c r="I122" i="4"/>
  <c r="H82" i="4"/>
  <c r="H13" i="4"/>
  <c r="I13" i="4" s="1"/>
  <c r="J13" i="4" s="1"/>
  <c r="K13" i="4" s="1"/>
  <c r="L13" i="4" s="1"/>
  <c r="M13" i="4" s="1"/>
  <c r="N13" i="4" s="1"/>
  <c r="O13" i="4" s="1"/>
  <c r="P13" i="4" s="1"/>
  <c r="Q13" i="4" s="1"/>
  <c r="R13" i="4" s="1"/>
  <c r="S13" i="4" s="1"/>
  <c r="M114" i="5" l="1"/>
  <c r="N102" i="5"/>
  <c r="M7" i="5"/>
  <c r="L141" i="5"/>
  <c r="L142" i="5" s="1"/>
  <c r="O79" i="4"/>
  <c r="P79" i="4" s="1"/>
  <c r="Q79" i="4" s="1"/>
  <c r="R79" i="4" s="1"/>
  <c r="S79" i="4" s="1"/>
  <c r="I127" i="4"/>
  <c r="K33" i="4"/>
  <c r="L33" i="4"/>
  <c r="M33" i="4"/>
  <c r="N33" i="4"/>
  <c r="O33" i="4"/>
  <c r="P33" i="4"/>
  <c r="Q33" i="4"/>
  <c r="R33" i="4"/>
  <c r="S33" i="4"/>
  <c r="D123" i="4"/>
  <c r="I140" i="4"/>
  <c r="H127" i="4"/>
  <c r="H103" i="4"/>
  <c r="I103" i="4" s="1"/>
  <c r="J103" i="4" s="1"/>
  <c r="K103" i="4" s="1"/>
  <c r="L103" i="4" s="1"/>
  <c r="M103" i="4" s="1"/>
  <c r="N103" i="4" s="1"/>
  <c r="O103" i="4" s="1"/>
  <c r="P103" i="4" s="1"/>
  <c r="Q103" i="4" s="1"/>
  <c r="R103" i="4" s="1"/>
  <c r="S103" i="4" s="1"/>
  <c r="I107" i="4"/>
  <c r="J107" i="4"/>
  <c r="J39" i="4"/>
  <c r="J33" i="4"/>
  <c r="I149" i="4"/>
  <c r="H149" i="4"/>
  <c r="H152" i="4" s="1"/>
  <c r="I116" i="4"/>
  <c r="H122" i="4"/>
  <c r="H116" i="4"/>
  <c r="I37" i="4"/>
  <c r="J37" i="4" s="1"/>
  <c r="K37" i="4" s="1"/>
  <c r="L37" i="4" s="1"/>
  <c r="M37" i="4" s="1"/>
  <c r="N37" i="4" s="1"/>
  <c r="O37" i="4" s="1"/>
  <c r="P37" i="4" s="1"/>
  <c r="Q37" i="4" s="1"/>
  <c r="R37" i="4" s="1"/>
  <c r="S37" i="4" s="1"/>
  <c r="H110" i="4"/>
  <c r="I43" i="4"/>
  <c r="J43" i="4" s="1"/>
  <c r="H131" i="4"/>
  <c r="I131" i="4" s="1"/>
  <c r="J131" i="4" s="1"/>
  <c r="K131" i="4" s="1"/>
  <c r="L131" i="4" s="1"/>
  <c r="M131" i="4" s="1"/>
  <c r="N131" i="4" s="1"/>
  <c r="O131" i="4" s="1"/>
  <c r="P131" i="4" s="1"/>
  <c r="Q131" i="4" s="1"/>
  <c r="R131" i="4" s="1"/>
  <c r="S131" i="4" s="1"/>
  <c r="S125" i="4"/>
  <c r="R125" i="4"/>
  <c r="Q125" i="4"/>
  <c r="P125" i="4"/>
  <c r="O125" i="4"/>
  <c r="N125" i="4"/>
  <c r="M125" i="4"/>
  <c r="L125" i="4"/>
  <c r="K125" i="4"/>
  <c r="J125" i="4"/>
  <c r="I125" i="4"/>
  <c r="I167" i="4" s="1"/>
  <c r="I168" i="4" s="1"/>
  <c r="H125" i="4"/>
  <c r="S124" i="4"/>
  <c r="R124" i="4"/>
  <c r="Q124" i="4"/>
  <c r="P124" i="4"/>
  <c r="O124" i="4"/>
  <c r="N124" i="4"/>
  <c r="M124" i="4"/>
  <c r="L124" i="4"/>
  <c r="K124" i="4"/>
  <c r="J124" i="4"/>
  <c r="I124" i="4"/>
  <c r="H124" i="4"/>
  <c r="S107" i="4"/>
  <c r="R107" i="4"/>
  <c r="Q107" i="4"/>
  <c r="P107" i="4"/>
  <c r="O107" i="4"/>
  <c r="N107" i="4"/>
  <c r="M107" i="4"/>
  <c r="L107" i="4"/>
  <c r="K107" i="4"/>
  <c r="H107" i="4"/>
  <c r="H134" i="4"/>
  <c r="I134" i="4" s="1"/>
  <c r="H123" i="4"/>
  <c r="I120" i="4"/>
  <c r="J120" i="4"/>
  <c r="K120" i="4" s="1"/>
  <c r="H117" i="4"/>
  <c r="H128" i="4" s="1"/>
  <c r="H114" i="4"/>
  <c r="H126" i="4" s="1"/>
  <c r="H76" i="4"/>
  <c r="I73" i="4"/>
  <c r="J73" i="4"/>
  <c r="K73" i="4"/>
  <c r="L73" i="4" s="1"/>
  <c r="M73" i="4" s="1"/>
  <c r="N73" i="4" s="1"/>
  <c r="O73" i="4" s="1"/>
  <c r="P73" i="4" s="1"/>
  <c r="Q73" i="4" s="1"/>
  <c r="R73" i="4" s="1"/>
  <c r="S73" i="4" s="1"/>
  <c r="H100" i="4"/>
  <c r="H97" i="4"/>
  <c r="H94" i="4"/>
  <c r="I94" i="4"/>
  <c r="J94" i="4" s="1"/>
  <c r="K94" i="4" s="1"/>
  <c r="L94" i="4" s="1"/>
  <c r="M94" i="4" s="1"/>
  <c r="N94" i="4" s="1"/>
  <c r="O94" i="4" s="1"/>
  <c r="P94" i="4" s="1"/>
  <c r="Q94" i="4" s="1"/>
  <c r="R94" i="4" s="1"/>
  <c r="S94" i="4" s="1"/>
  <c r="H91" i="4"/>
  <c r="I91" i="4"/>
  <c r="J91" i="4"/>
  <c r="K91" i="4" s="1"/>
  <c r="L91" i="4" s="1"/>
  <c r="M91" i="4" s="1"/>
  <c r="N91" i="4" s="1"/>
  <c r="O91" i="4" s="1"/>
  <c r="P91" i="4" s="1"/>
  <c r="Q91" i="4" s="1"/>
  <c r="R91" i="4" s="1"/>
  <c r="S91" i="4" s="1"/>
  <c r="H88" i="4"/>
  <c r="H85" i="4"/>
  <c r="I85" i="4" s="1"/>
  <c r="J85" i="4" s="1"/>
  <c r="K85" i="4" s="1"/>
  <c r="L85" i="4" s="1"/>
  <c r="M85" i="4" s="1"/>
  <c r="N85" i="4" s="1"/>
  <c r="O85" i="4" s="1"/>
  <c r="P85" i="4" s="1"/>
  <c r="Q85" i="4" s="1"/>
  <c r="R85" i="4" s="1"/>
  <c r="S85" i="4" s="1"/>
  <c r="H67" i="4"/>
  <c r="I67" i="4" s="1"/>
  <c r="J67" i="4" s="1"/>
  <c r="K67" i="4" s="1"/>
  <c r="L67" i="4" s="1"/>
  <c r="M67" i="4" s="1"/>
  <c r="N67" i="4" s="1"/>
  <c r="O67" i="4" s="1"/>
  <c r="P67" i="4" s="1"/>
  <c r="Q67" i="4" s="1"/>
  <c r="R67" i="4" s="1"/>
  <c r="S67" i="4" s="1"/>
  <c r="H70" i="4"/>
  <c r="H64" i="4"/>
  <c r="I61" i="4"/>
  <c r="J61" i="4" s="1"/>
  <c r="K61" i="4" s="1"/>
  <c r="L61" i="4" s="1"/>
  <c r="M61" i="4" s="1"/>
  <c r="N61" i="4" s="1"/>
  <c r="O61" i="4" s="1"/>
  <c r="P61" i="4" s="1"/>
  <c r="Q61" i="4" s="1"/>
  <c r="R61" i="4" s="1"/>
  <c r="S61" i="4" s="1"/>
  <c r="H58" i="4"/>
  <c r="H49" i="4"/>
  <c r="I49" i="4" s="1"/>
  <c r="J49" i="4" s="1"/>
  <c r="K49" i="4" s="1"/>
  <c r="L49" i="4" s="1"/>
  <c r="M49" i="4" s="1"/>
  <c r="N49" i="4" s="1"/>
  <c r="O49" i="4" s="1"/>
  <c r="P49" i="4" s="1"/>
  <c r="Q49" i="4" s="1"/>
  <c r="R49" i="4" s="1"/>
  <c r="S49" i="4" s="1"/>
  <c r="I25" i="4"/>
  <c r="J25" i="4" s="1"/>
  <c r="K25" i="4" s="1"/>
  <c r="L25" i="4" s="1"/>
  <c r="M25" i="4" s="1"/>
  <c r="N25" i="4" s="1"/>
  <c r="O25" i="4" s="1"/>
  <c r="P25" i="4" s="1"/>
  <c r="Q25" i="4" s="1"/>
  <c r="R25" i="4" s="1"/>
  <c r="S25" i="4" s="1"/>
  <c r="H19" i="4"/>
  <c r="I19" i="4" s="1"/>
  <c r="J19" i="4" s="1"/>
  <c r="K19" i="4" s="1"/>
  <c r="L19" i="4" s="1"/>
  <c r="M19" i="4" s="1"/>
  <c r="N19" i="4" s="1"/>
  <c r="O19" i="4" s="1"/>
  <c r="P19" i="4" s="1"/>
  <c r="Q19" i="4" s="1"/>
  <c r="R19" i="4" s="1"/>
  <c r="S19" i="4" s="1"/>
  <c r="H7" i="4"/>
  <c r="I7" i="4" s="1"/>
  <c r="I137" i="4"/>
  <c r="J137" i="4" s="1"/>
  <c r="K137" i="4" s="1"/>
  <c r="L137" i="4" s="1"/>
  <c r="M137" i="4" s="1"/>
  <c r="N137" i="4" s="1"/>
  <c r="O137" i="4" s="1"/>
  <c r="P137" i="4" s="1"/>
  <c r="Q137" i="4" s="1"/>
  <c r="R137" i="4" s="1"/>
  <c r="S137" i="4" s="1"/>
  <c r="J106" i="4"/>
  <c r="K106" i="4" s="1"/>
  <c r="L106" i="4" s="1"/>
  <c r="M106" i="4" s="1"/>
  <c r="N106" i="4" s="1"/>
  <c r="O106" i="4" s="1"/>
  <c r="P106" i="4" s="1"/>
  <c r="Q106" i="4" s="1"/>
  <c r="R106" i="4" s="1"/>
  <c r="S106" i="4" s="1"/>
  <c r="I55" i="4"/>
  <c r="J55" i="4"/>
  <c r="K55" i="4" s="1"/>
  <c r="L55" i="4" s="1"/>
  <c r="M55" i="4" s="1"/>
  <c r="N55" i="4" s="1"/>
  <c r="O55" i="4" s="1"/>
  <c r="P55" i="4" s="1"/>
  <c r="Q55" i="4" s="1"/>
  <c r="R55" i="4" s="1"/>
  <c r="S55" i="4" s="1"/>
  <c r="I40" i="4"/>
  <c r="J40" i="4" s="1"/>
  <c r="K40" i="4" s="1"/>
  <c r="L40" i="4" s="1"/>
  <c r="M40" i="4" s="1"/>
  <c r="N40" i="4" s="1"/>
  <c r="O40" i="4" s="1"/>
  <c r="P40" i="4" s="1"/>
  <c r="Q40" i="4" s="1"/>
  <c r="R40" i="4" s="1"/>
  <c r="S40" i="4" s="1"/>
  <c r="I34" i="4"/>
  <c r="J34" i="4" s="1"/>
  <c r="K34" i="4" s="1"/>
  <c r="L34" i="4" s="1"/>
  <c r="M34" i="4" s="1"/>
  <c r="N34" i="4" s="1"/>
  <c r="O34" i="4" s="1"/>
  <c r="P34" i="4" s="1"/>
  <c r="Q34" i="4" s="1"/>
  <c r="R34" i="4" s="1"/>
  <c r="S34" i="4" s="1"/>
  <c r="I31" i="4"/>
  <c r="J31" i="4"/>
  <c r="K31" i="4" s="1"/>
  <c r="L31" i="4" s="1"/>
  <c r="M31" i="4" s="1"/>
  <c r="N31" i="4" s="1"/>
  <c r="O31" i="4" s="1"/>
  <c r="P31" i="4" s="1"/>
  <c r="Q31" i="4" s="1"/>
  <c r="R31" i="4" s="1"/>
  <c r="S31" i="4" s="1"/>
  <c r="I28" i="4"/>
  <c r="J28" i="4" s="1"/>
  <c r="K28" i="4" s="1"/>
  <c r="L28" i="4" s="1"/>
  <c r="M28" i="4" s="1"/>
  <c r="N28" i="4" s="1"/>
  <c r="O28" i="4" s="1"/>
  <c r="P28" i="4" s="1"/>
  <c r="Q28" i="4" s="1"/>
  <c r="R28" i="4" s="1"/>
  <c r="S28" i="4" s="1"/>
  <c r="I22" i="4"/>
  <c r="J22" i="4" s="1"/>
  <c r="K22" i="4" s="1"/>
  <c r="L22" i="4" s="1"/>
  <c r="M22" i="4" s="1"/>
  <c r="N22" i="4" s="1"/>
  <c r="O22" i="4" s="1"/>
  <c r="P22" i="4" s="1"/>
  <c r="Q22" i="4" s="1"/>
  <c r="R22" i="4" s="1"/>
  <c r="S22" i="4" s="1"/>
  <c r="N7" i="5" l="1"/>
  <c r="M141" i="5"/>
  <c r="M142" i="5" s="1"/>
  <c r="N114" i="5"/>
  <c r="O102" i="5"/>
  <c r="I117" i="4"/>
  <c r="J167" i="4"/>
  <c r="J168" i="4" s="1"/>
  <c r="H167" i="4"/>
  <c r="H168" i="4" s="1"/>
  <c r="I123" i="4"/>
  <c r="J123" i="4" s="1"/>
  <c r="K123" i="4" s="1"/>
  <c r="L123" i="4" s="1"/>
  <c r="M123" i="4" s="1"/>
  <c r="N123" i="4" s="1"/>
  <c r="O123" i="4" s="1"/>
  <c r="P123" i="4" s="1"/>
  <c r="Q123" i="4" s="1"/>
  <c r="R123" i="4" s="1"/>
  <c r="S123" i="4" s="1"/>
  <c r="K43" i="4"/>
  <c r="L43" i="4" s="1"/>
  <c r="M43" i="4" s="1"/>
  <c r="N43" i="4" s="1"/>
  <c r="O43" i="4" s="1"/>
  <c r="P43" i="4" s="1"/>
  <c r="Q43" i="4" s="1"/>
  <c r="R43" i="4" s="1"/>
  <c r="S43" i="4" s="1"/>
  <c r="I114" i="4"/>
  <c r="J114" i="4" s="1"/>
  <c r="J126" i="4" s="1"/>
  <c r="H156" i="4"/>
  <c r="K114" i="4"/>
  <c r="L114" i="4" s="1"/>
  <c r="M114" i="4" s="1"/>
  <c r="I126" i="4"/>
  <c r="H153" i="4"/>
  <c r="J152" i="4"/>
  <c r="I152" i="4"/>
  <c r="L120" i="4"/>
  <c r="M120" i="4" s="1"/>
  <c r="N120" i="4" s="1"/>
  <c r="O120" i="4" s="1"/>
  <c r="P120" i="4" s="1"/>
  <c r="Q120" i="4" s="1"/>
  <c r="R120" i="4" s="1"/>
  <c r="S120" i="4" s="1"/>
  <c r="J7" i="4"/>
  <c r="I97" i="4"/>
  <c r="O114" i="5" l="1"/>
  <c r="P102" i="5"/>
  <c r="O7" i="5"/>
  <c r="N141" i="5"/>
  <c r="L126" i="4"/>
  <c r="K126" i="4"/>
  <c r="I128" i="4"/>
  <c r="H154" i="4"/>
  <c r="M126" i="4"/>
  <c r="N114" i="4"/>
  <c r="K7" i="4"/>
  <c r="J97" i="4"/>
  <c r="I153" i="4"/>
  <c r="I154" i="4" s="1"/>
  <c r="P7" i="5" l="1"/>
  <c r="O141" i="5"/>
  <c r="P114" i="5"/>
  <c r="Q102" i="5"/>
  <c r="K97" i="4"/>
  <c r="J153" i="4"/>
  <c r="J154" i="4" s="1"/>
  <c r="O114" i="4"/>
  <c r="N126" i="4"/>
  <c r="L7" i="4"/>
  <c r="R102" i="5" l="1"/>
  <c r="Q114" i="5"/>
  <c r="Q7" i="5"/>
  <c r="P141" i="5"/>
  <c r="M7" i="4"/>
  <c r="P114" i="4"/>
  <c r="O126" i="4"/>
  <c r="L97" i="4"/>
  <c r="K153" i="4"/>
  <c r="K154" i="4" s="1"/>
  <c r="R7" i="5" l="1"/>
  <c r="Q141" i="5"/>
  <c r="S102" i="5"/>
  <c r="S114" i="5" s="1"/>
  <c r="R114" i="5"/>
  <c r="L153" i="4"/>
  <c r="L154" i="4" s="1"/>
  <c r="M97" i="4"/>
  <c r="Q114" i="4"/>
  <c r="P126" i="4"/>
  <c r="N7" i="4"/>
  <c r="R141" i="5" l="1"/>
  <c r="S7" i="5"/>
  <c r="S141" i="5" s="1"/>
  <c r="O7" i="4"/>
  <c r="Q126" i="4"/>
  <c r="R114" i="4"/>
  <c r="N97" i="4"/>
  <c r="M153" i="4"/>
  <c r="M154" i="4" s="1"/>
  <c r="N153" i="4" l="1"/>
  <c r="O97" i="4"/>
  <c r="S114" i="4"/>
  <c r="S126" i="4" s="1"/>
  <c r="R126" i="4"/>
  <c r="P7" i="4"/>
  <c r="Q7" i="4" l="1"/>
  <c r="P97" i="4"/>
  <c r="O153" i="4"/>
  <c r="P153" i="4" l="1"/>
  <c r="Q97" i="4"/>
  <c r="R7" i="4"/>
  <c r="S7" i="4" l="1"/>
  <c r="R97" i="4"/>
  <c r="Q153" i="4"/>
  <c r="S97" i="4" l="1"/>
  <c r="R153" i="4"/>
  <c r="S153" i="4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Windows User</author>
    <author>NIA</author>
  </authors>
  <commentList>
    <comment ref="E17" authorId="0" shapeId="0" xr:uid="{B51C0607-F72D-477B-863A-C36945EEEA14}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ini hrs diedit, sehrsnya 
120+80+80=280</t>
        </r>
      </text>
    </comment>
    <comment ref="K17" authorId="0" shapeId="0" xr:uid="{8049D392-86DC-4905-BD58-969EB8AB8E96}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PKP1</t>
        </r>
      </text>
    </comment>
    <comment ref="L17" authorId="0" shapeId="0" xr:uid="{B6F64AE3-8117-4A9C-B4C4-044611740792}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PKN2-1</t>
        </r>
      </text>
    </comment>
    <comment ref="M17" authorId="0" shapeId="0" xr:uid="{4D3C2044-EE2B-4F38-9BCC-66B478CAA8F4}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PKP-2
</t>
        </r>
      </text>
    </comment>
    <comment ref="O17" authorId="0" shapeId="0" xr:uid="{0E1F1DA1-A651-4434-AB88-4454E471B46F}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PKA-2</t>
        </r>
      </text>
    </comment>
    <comment ref="P17" authorId="0" shapeId="0" xr:uid="{6C42AC52-8FD6-4F5B-99D9-D10991DD45CC}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PKN2-2</t>
        </r>
      </text>
    </comment>
    <comment ref="E23" authorId="0" shapeId="0" xr:uid="{DE99C968-8992-49AA-A688-079A44CBE799}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akan diedit.. Mungkin hilang</t>
        </r>
      </text>
    </comment>
    <comment ref="E29" authorId="0" shapeId="0" xr:uid="{A9C18700-548D-48F3-A5F4-9AB10AD539CB}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akan diedit menjadi 25+30 = 55 atau akan hilang 1 kegiatan
</t>
        </r>
      </text>
    </comment>
    <comment ref="K29" authorId="0" shapeId="0" xr:uid="{ECA0BFDE-9153-4192-B853-5C61930B90B8}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PKP1</t>
        </r>
      </text>
    </comment>
    <comment ref="K35" authorId="0" shapeId="0" xr:uid="{A84A2EF3-796C-476C-84B0-E3FAC1D2D0C4}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PKP1</t>
        </r>
      </text>
    </comment>
    <comment ref="K59" authorId="0" shapeId="0" xr:uid="{560A83B2-95E1-489A-8FA7-6291FC7C8CA6}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PKP1</t>
        </r>
      </text>
    </comment>
    <comment ref="K65" authorId="0" shapeId="0" xr:uid="{BDD0DF75-5BEB-48B9-86DB-27232AA6BF0B}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PKP1</t>
        </r>
      </text>
    </comment>
    <comment ref="K71" authorId="0" shapeId="0" xr:uid="{46ADE40C-32EB-454E-811D-631CE86007DD}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PKP1</t>
        </r>
      </text>
    </comment>
    <comment ref="K77" authorId="0" shapeId="0" xr:uid="{993A8442-E865-4189-9E4B-2881659023A9}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PKP1</t>
        </r>
      </text>
    </comment>
    <comment ref="D83" authorId="0" shapeId="0" xr:uid="{369C25DA-064D-45A1-A2BC-6A659C70AC50}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83" authorId="0" shapeId="0" xr:uid="{AED16821-2F73-4F43-B703-7C4E92E14DD0}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PKP1</t>
        </r>
      </text>
    </comment>
    <comment ref="K89" authorId="0" shapeId="0" xr:uid="{409E60F8-2CFC-488C-BD7B-3C417C76C40E}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PKP1</t>
        </r>
      </text>
    </comment>
    <comment ref="K95" authorId="0" shapeId="0" xr:uid="{75664976-1644-4A06-A5E0-9E19B51BE6C1}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PKP1</t>
        </r>
      </text>
    </comment>
    <comment ref="D100" authorId="0" shapeId="0" xr:uid="{3586834B-8AEE-44F3-87D6-40095871E39E}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1 th dibagi 14 bln</t>
        </r>
      </text>
    </comment>
    <comment ref="K100" authorId="0" shapeId="0" xr:uid="{C928D6DF-6CF4-49F2-8BCE-5484E77B334C}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PKP1</t>
        </r>
      </text>
    </comment>
    <comment ref="D106" authorId="0" shapeId="0" xr:uid="{1765D713-E74E-49DA-9F46-D31CB1B74999}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1 th dibagi 12 bln
</t>
        </r>
      </text>
    </comment>
    <comment ref="K106" authorId="0" shapeId="0" xr:uid="{46DCD696-958C-4B29-A3A2-8DA1753298E5}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PKP1</t>
        </r>
      </text>
    </comment>
    <comment ref="K112" authorId="0" shapeId="0" xr:uid="{4CB70700-4728-4566-AD64-B2C4AD84798B}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PKP1</t>
        </r>
      </text>
    </comment>
    <comment ref="E117" authorId="1" shapeId="0" xr:uid="{CA448645-EF12-467F-8CA7-5F48FF9899D9}">
      <text>
        <r>
          <rPr>
            <b/>
            <sz val="9"/>
            <color indexed="81"/>
            <rFont val="Tahoma"/>
            <family val="2"/>
          </rPr>
          <t>WIDI:
Target Baru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117" authorId="0" shapeId="0" xr:uid="{C2AF38E2-560B-4CF2-AE23-1814AB34DC44}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PKP1</t>
        </r>
      </text>
    </comment>
    <comment ref="K123" authorId="0" shapeId="0" xr:uid="{DE5E4A06-26EF-4BF2-97E2-182D0A069AC6}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PKP1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Windows User</author>
    <author>NIA</author>
  </authors>
  <commentList>
    <comment ref="E23" authorId="0" shapeId="0" xr:uid="{1F9C283D-04FF-4E4B-9993-DA631F5E06B8}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ini hrs diedit, sehrsnya 
120+80+80=280</t>
        </r>
      </text>
    </comment>
    <comment ref="K23" authorId="0" shapeId="0" xr:uid="{FEBD71F3-27FA-49B3-B708-3DAB0608F4CF}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PKP1</t>
        </r>
      </text>
    </comment>
    <comment ref="L23" authorId="0" shapeId="0" xr:uid="{9D5403AD-867C-41F3-A160-665FD36DBBB5}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PKN2-1</t>
        </r>
      </text>
    </comment>
    <comment ref="M23" authorId="0" shapeId="0" xr:uid="{243CF5BA-498D-4B9F-A192-C7D2E2817C34}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PKP-2
</t>
        </r>
      </text>
    </comment>
    <comment ref="O23" authorId="0" shapeId="0" xr:uid="{396EBF7F-24A8-40C4-847B-19A55BE70C30}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PKA-2</t>
        </r>
      </text>
    </comment>
    <comment ref="P23" authorId="0" shapeId="0" xr:uid="{65B6E2D5-0514-48C2-841C-2F9EA83C0015}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PKN2-2</t>
        </r>
      </text>
    </comment>
    <comment ref="E29" authorId="0" shapeId="0" xr:uid="{691C4DCA-6B38-4D59-9791-D4D43FACD375}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akan diedit.. Mungkin hilang</t>
        </r>
      </text>
    </comment>
    <comment ref="E35" authorId="0" shapeId="0" xr:uid="{7C9FCF9E-35B6-4463-98B2-3A9F789F596A}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akan diedit menjadi 25+30 = 55 atau akan hilang 1 kegiatan
</t>
        </r>
      </text>
    </comment>
    <comment ref="D95" authorId="0" shapeId="0" xr:uid="{98DDCAA0-AA82-4A87-8712-791D79C9EB1C}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12" authorId="0" shapeId="0" xr:uid="{C5B7F9FE-3E79-4F29-81DD-4F1A01EB0787}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1 th dibagi 14 bln</t>
        </r>
      </text>
    </comment>
    <comment ref="D118" authorId="0" shapeId="0" xr:uid="{9C15C809-297E-42CE-A3DC-0038F8BC0B55}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1 th dibagi 12 bln
</t>
        </r>
      </text>
    </comment>
    <comment ref="E129" authorId="1" shapeId="0" xr:uid="{9B6E6EA5-0467-4ECE-BB01-DAA695314809}">
      <text>
        <r>
          <rPr>
            <b/>
            <sz val="9"/>
            <color indexed="81"/>
            <rFont val="Tahoma"/>
            <family val="2"/>
          </rPr>
          <t>WIDI:
Target Baru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<sst xmlns="http://schemas.openxmlformats.org/spreadsheetml/2006/main" count="576" uniqueCount="153">
  <si>
    <t>N0</t>
  </si>
  <si>
    <t>Kode RO</t>
  </si>
  <si>
    <t>volume</t>
  </si>
  <si>
    <t>satuan</t>
  </si>
  <si>
    <t>JAN</t>
  </si>
  <si>
    <t>FEB</t>
  </si>
  <si>
    <t>MAR</t>
  </si>
  <si>
    <t>APR</t>
  </si>
  <si>
    <t>MEI</t>
  </si>
  <si>
    <t>JUN</t>
  </si>
  <si>
    <t>JUL</t>
  </si>
  <si>
    <t>AGT</t>
  </si>
  <si>
    <t>SEPT</t>
  </si>
  <si>
    <t>OKT</t>
  </si>
  <si>
    <t>NOV</t>
  </si>
  <si>
    <t>DES</t>
  </si>
  <si>
    <t>BULAN</t>
  </si>
  <si>
    <t>Monev RO</t>
  </si>
  <si>
    <t>Capaian</t>
  </si>
  <si>
    <t>PC-RO</t>
  </si>
  <si>
    <t>RV-RO</t>
  </si>
  <si>
    <t>4826.ABQ.001</t>
  </si>
  <si>
    <t>4826.BMA.001</t>
  </si>
  <si>
    <t>Jurnal Wacana Kinerja</t>
  </si>
  <si>
    <t>Rek. Kebij.</t>
  </si>
  <si>
    <t>Terbitan</t>
  </si>
  <si>
    <t>4827.FAC.001</t>
  </si>
  <si>
    <t>4827.FAC.004</t>
  </si>
  <si>
    <t>4827.FAC.005</t>
  </si>
  <si>
    <t>Pelatihan Dasar CPNS</t>
  </si>
  <si>
    <t>Penilaian Kompetensi dan Potensi Peg ASN</t>
  </si>
  <si>
    <t>orang</t>
  </si>
  <si>
    <t>layanan</t>
  </si>
  <si>
    <t>dokumen</t>
  </si>
  <si>
    <t>Gaji dan Tunjangan</t>
  </si>
  <si>
    <t>Operasional dan Pemeliharaan Kantor</t>
  </si>
  <si>
    <t>Pengelolaan PNBP</t>
  </si>
  <si>
    <t>4823.EAI.002</t>
  </si>
  <si>
    <t>Layanan</t>
  </si>
  <si>
    <t>Real-RO - Angg</t>
  </si>
  <si>
    <t>: Realisasi Volume - RO</t>
  </si>
  <si>
    <t>: Realisasi Anggaran</t>
  </si>
  <si>
    <t xml:space="preserve"> </t>
  </si>
  <si>
    <t>Nama Rincian Output (RO)</t>
  </si>
  <si>
    <t xml:space="preserve">: Progress Capaian - RO </t>
  </si>
  <si>
    <t>Persentase yang menunjukan tk penyelesaian dari berbagai tahapan atau aktivitas yang dilakukan satker dalam mencapai suatu output riil/spesifik berupa barang/jasa</t>
  </si>
  <si>
    <t>Capaian keluaran (output) riil beru[a jumlah barang atau jasa yang dihasilkan oleh satker atas penggunaan anggarannya</t>
  </si>
  <si>
    <t>Pengisian non kumulatif : lihat bagian 4.a. Pada hal. 9 juknis pengisian, pelaporan dan monit data caput</t>
  </si>
  <si>
    <t xml:space="preserve">Catatan : </t>
  </si>
  <si>
    <t>PC-RO non kumulatif</t>
  </si>
  <si>
    <t>PC-RO  kumulatif</t>
  </si>
  <si>
    <t xml:space="preserve">non kumulatif </t>
  </si>
  <si>
    <t>: hanya diisi data di bln itu saja</t>
  </si>
  <si>
    <t>kumulatif</t>
  </si>
  <si>
    <t>: data s.d. Bulan tersebut (----&gt; utk pengecekan saja)</t>
  </si>
  <si>
    <t>SASARAN KEGIATAN</t>
  </si>
  <si>
    <t>INDIKATOR KINERJA</t>
  </si>
  <si>
    <t>TARGET</t>
  </si>
  <si>
    <t>REALISASI</t>
  </si>
  <si>
    <t>CAPAIAN (%)</t>
  </si>
  <si>
    <t>Pelatihan Struktural Kepemimpinan</t>
  </si>
  <si>
    <t>Layanan Perencanaan dan Penganggaran</t>
  </si>
  <si>
    <t>4821.EBD.952</t>
  </si>
  <si>
    <t>4821.EBD.953</t>
  </si>
  <si>
    <t xml:space="preserve">Layanan Pemantauan dan Evaluasi </t>
  </si>
  <si>
    <t>Layanan Manajemen Keuangan</t>
  </si>
  <si>
    <t>4821.EBD.955</t>
  </si>
  <si>
    <t>4822.EBA.994</t>
  </si>
  <si>
    <t>4822.EBA.962</t>
  </si>
  <si>
    <t>Layanan BMN</t>
  </si>
  <si>
    <t>Layanan Manajemen SDM</t>
  </si>
  <si>
    <t>Layanan Hubungan Masyarakat</t>
  </si>
  <si>
    <t>Layanan UMUM Jo</t>
  </si>
  <si>
    <t>4827.PBQ.001</t>
  </si>
  <si>
    <t>Peningkatan Kualitas Pendidikan dan Pelatihan ASN</t>
  </si>
  <si>
    <t>4822.CCL.001</t>
  </si>
  <si>
    <t>unit</t>
  </si>
  <si>
    <t>Pemeliharaan Sarana Bidang Teknologi Informasi dan Komunikasi</t>
  </si>
  <si>
    <t>4822.EBA.956</t>
  </si>
  <si>
    <t>4822.EBA.959</t>
  </si>
  <si>
    <t>Layanan Protokoler</t>
  </si>
  <si>
    <t>4822.EBA.962/051</t>
  </si>
  <si>
    <t>4822.EBC.954</t>
  </si>
  <si>
    <t xml:space="preserve">Rekap Caput </t>
  </si>
  <si>
    <t>Layanan Kantor</t>
  </si>
  <si>
    <t>4827.FAC.002</t>
  </si>
  <si>
    <t>Pelatihan Teknis, Fungsional dan Sosial Kultural</t>
  </si>
  <si>
    <t>Layanan Kerumahtanggaan (obat-obatan pegawai)</t>
  </si>
  <si>
    <t>GAP per akhir bulan</t>
  </si>
  <si>
    <t>4822.EBB.951</t>
  </si>
  <si>
    <t>4822.EBB.971</t>
  </si>
  <si>
    <t>Layanan Sarana Internal</t>
  </si>
  <si>
    <t>Termanfaatkannya analisis kebijakan di bidang manajemen ASN</t>
  </si>
  <si>
    <t>Nilai kemanfaatan analisis kebijakan di bidang pengembangan dan pemetaan kompetensi ASN</t>
  </si>
  <si>
    <t>Kualifikasi Jurnal yang diterbitkan</t>
  </si>
  <si>
    <t>Terwujudnya penyelenggaraan pengembangan kompetensi kepemimpinan nasional dan manajerial pegawai ASN yang berkualitas</t>
  </si>
  <si>
    <t>Persentase peserta pelatihan kepemimpinan yang lulus dengan predikat minimal memuaskan</t>
  </si>
  <si>
    <t>Indeks kepuasan peserta pelatihan</t>
  </si>
  <si>
    <t>Persentase peserta pelatihan teknis dan sosio kultural yang lulus dengan predikat minimal memuaskan</t>
  </si>
  <si>
    <t>Terwujudnya pemetaan kompetensi ASN yang berkualitas</t>
  </si>
  <si>
    <t>Meningkatnya kualitas manajemen kinerja dan akuntabilitas kinerja</t>
  </si>
  <si>
    <t>Nilai Evaluasi AKIP</t>
  </si>
  <si>
    <t>Nilai Kinerja Anggaran (Aspek Implementasi)</t>
  </si>
  <si>
    <t>Nilai Indikator Kinerja Pelaksanaan Anggaran</t>
  </si>
  <si>
    <t>Indeks kualitas sarana dan prasarana yang modern</t>
  </si>
  <si>
    <t xml:space="preserve">Layanan Prasarana Internal
</t>
  </si>
  <si>
    <t>PC-RO kumulatif gabungan</t>
  </si>
  <si>
    <t>No.</t>
  </si>
  <si>
    <t>Sasaran Kegiatan</t>
  </si>
  <si>
    <t>Indikator Kinerja</t>
  </si>
  <si>
    <t>Target</t>
  </si>
  <si>
    <t>2.33</t>
  </si>
  <si>
    <t>Terwujudnya penyelenggaraan pengembangan kompetensi teknis, fungsional dan sosial kultural yang berkualitas bagi pegawai Aparatur Sipil Negara</t>
  </si>
  <si>
    <t>Persentase permintaan fasilitasi pemetaan/penilaian kompetensi dan potensi yang dipenuhi</t>
  </si>
  <si>
    <t>Meningkatnya kualitas kebijakan dan kelembagaan </t>
  </si>
  <si>
    <t>Nilai pengawasan internal kearsipan</t>
  </si>
  <si>
    <t>Meningkatnya kualitas sumberdaya aparatur</t>
  </si>
  <si>
    <t>Persentase pegawai yang menerima pengembangan kompetensi minimal 20 JP/tahun</t>
  </si>
  <si>
    <t>Keterangan Updated</t>
  </si>
  <si>
    <t>Rekap Anggaran (Realisasi)</t>
  </si>
  <si>
    <t>Real Angg. Kum.</t>
  </si>
  <si>
    <t>Real Angg (rupiah) /bulan</t>
  </si>
  <si>
    <t>Rekap Anggaran (RPD update) - Kum.</t>
  </si>
  <si>
    <t>Realisasi (vol RO)-RVRO</t>
  </si>
  <si>
    <t>RV-RO Kum</t>
  </si>
  <si>
    <t>PROYEKSI CAPUT - WAKTU 2025</t>
  </si>
  <si>
    <t>Rekomendasi Kebijakan di Bidang Manajemen ASN</t>
  </si>
  <si>
    <t>4826.ABQ.002</t>
  </si>
  <si>
    <t>Layanan Prasarana Internal</t>
  </si>
  <si>
    <t>4822.EBA.962/053</t>
  </si>
  <si>
    <t>Jurnal Nasional Terakreditasi</t>
  </si>
  <si>
    <t>98.24</t>
  </si>
  <si>
    <t>94.52</t>
  </si>
  <si>
    <t>96.08</t>
  </si>
  <si>
    <t>92.49</t>
  </si>
  <si>
    <t>76.80</t>
  </si>
  <si>
    <t>89.70</t>
  </si>
  <si>
    <t>98.50</t>
  </si>
  <si>
    <t>98.05</t>
  </si>
  <si>
    <t xml:space="preserve">Rekomendasi Kebijakan di Bidang Strategi Kebijakan Talenta Aparatur Sipil Negara </t>
  </si>
  <si>
    <t>7914.ABQ.004</t>
  </si>
  <si>
    <t>7914.BMA.001</t>
  </si>
  <si>
    <t>7916.FAC.001</t>
  </si>
  <si>
    <t>7916.FAC.004</t>
  </si>
  <si>
    <t>Pelatihan Teknis, dan Fungsional</t>
  </si>
  <si>
    <t>7916.FAC.006</t>
  </si>
  <si>
    <t>7918.CCL.001</t>
  </si>
  <si>
    <t>7918.EBA.956</t>
  </si>
  <si>
    <t>7918.EBA.958</t>
  </si>
  <si>
    <t>7918.EBA.959</t>
  </si>
  <si>
    <t>7918.EBA.962</t>
  </si>
  <si>
    <t>7918.EBA.994</t>
  </si>
  <si>
    <t>INDEKS CAPUT - WAKTU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</si>
</sst>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* #,##0.00_);_(* \(#,##0.00\);_(* &quot;-&quot;??_);_(@_)"/>
    <numFmt numFmtId="165" formatCode="_(* #,##0_);_(* \(#,##0\);_(* &quot;-&quot;??_);_(@_)"/>
    <numFmt numFmtId="166" formatCode="_(* #,##0_);_(* \(#,##0\);_(* &quot;-&quot;?_);_(@_)"/>
  </numFmts>
  <fonts count="26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/>
      <name val="Tahoma"/>
      <family val="2"/>
    </font>
    <font>
      <sz val="10"/>
      <color theme="1"/>
      <name val="Tahoma"/>
      <family val="2"/>
    </font>
    <font>
      <b/>
      <sz val="11"/>
      <color theme="1"/>
      <name val="Tahoma"/>
      <family val="2"/>
    </font>
    <font>
      <sz val="11"/>
      <color rgb="FFFF0000"/>
      <name val="Tahoma"/>
      <family val="2"/>
    </font>
    <font>
      <sz val="11"/>
      <color rgb="FF00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rgb="FF000000"/>
      <name val="Bookman Old Style"/>
      <family val="1"/>
    </font>
    <font>
      <sz val="11"/>
      <color rgb="FF000000"/>
      <name val="Bookman Old Style"/>
      <family val="1"/>
    </font>
    <font>
      <sz val="11"/>
      <color theme="1"/>
      <name val="Bookman Old Style"/>
      <family val="1"/>
    </font>
    <font>
      <b/>
      <sz val="10"/>
      <color theme="0"/>
      <name val="Tahoma"/>
      <family val="2"/>
    </font>
    <font>
      <b/>
      <sz val="10"/>
      <color theme="1"/>
      <name val="Tahoma"/>
      <family val="2"/>
    </font>
    <font>
      <sz val="9"/>
      <color theme="1"/>
      <name val="Tahoma"/>
      <family val="2"/>
    </font>
    <font>
      <sz val="11"/>
      <color theme="0"/>
      <name val="Tahoma"/>
      <family val="2"/>
    </font>
    <font>
      <b/>
      <sz val="11"/>
      <color theme="0"/>
      <name val="Tahoma"/>
      <family val="2"/>
    </font>
    <font>
      <b/>
      <sz val="9"/>
      <color theme="1"/>
      <name val="Tahoma"/>
      <family val="2"/>
    </font>
    <font>
      <sz val="9"/>
      <color theme="1"/>
      <name val="Calibri"/>
      <family val="2"/>
      <scheme val="minor"/>
    </font>
    <font>
      <b/>
      <sz val="11"/>
      <color rgb="FFC00000"/>
      <name val="Tahoma"/>
      <family val="2"/>
    </font>
    <font>
      <b/>
      <sz val="8"/>
      <color theme="1"/>
      <name val="Tahoma"/>
      <family val="2"/>
    </font>
    <font>
      <b/>
      <sz val="11"/>
      <color rgb="FF0070C0"/>
      <name val="Tahoma"/>
      <family val="2"/>
    </font>
    <font>
      <sz val="8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9003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92D05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/>
      <diagonal/>
    </border>
  </borders>
  <cellStyleXfs count="3">
    <xf numFmtId="0" fontId="0" fillId="0" borderId="0"/>
    <xf numFmtId="164" fontId="3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192">
    <xf numFmtId="0" fontId="0" fillId="0" borderId="0" xfId="0"/>
    <xf numFmtId="0" fontId="6" fillId="0" borderId="0" xfId="0" applyFont="1"/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/>
    </xf>
    <xf numFmtId="0" fontId="7" fillId="0" borderId="1" xfId="0" applyFont="1" applyBorder="1" applyAlignment="1">
      <alignment vertical="center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wrapText="1"/>
    </xf>
    <xf numFmtId="0" fontId="6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9" fillId="2" borderId="0" xfId="0" applyFont="1" applyFill="1" applyAlignment="1">
      <alignment horizontal="center" vertical="center"/>
    </xf>
    <xf numFmtId="0" fontId="9" fillId="2" borderId="0" xfId="0" applyFont="1" applyFill="1" applyAlignment="1">
      <alignment horizontal="center"/>
    </xf>
    <xf numFmtId="0" fontId="6" fillId="2" borderId="0" xfId="0" applyFont="1" applyFill="1" applyAlignment="1">
      <alignment horizontal="center"/>
    </xf>
    <xf numFmtId="0" fontId="6" fillId="3" borderId="1" xfId="0" applyFont="1" applyFill="1" applyBorder="1"/>
    <xf numFmtId="0" fontId="8" fillId="0" borderId="0" xfId="0" applyFont="1"/>
    <xf numFmtId="0" fontId="4" fillId="0" borderId="24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10" fontId="0" fillId="0" borderId="26" xfId="0" applyNumberFormat="1" applyBorder="1" applyAlignment="1">
      <alignment horizontal="center" vertical="center" wrapText="1"/>
    </xf>
    <xf numFmtId="9" fontId="0" fillId="0" borderId="26" xfId="0" applyNumberFormat="1" applyBorder="1" applyAlignment="1">
      <alignment horizontal="center" vertical="center" wrapText="1"/>
    </xf>
    <xf numFmtId="0" fontId="10" fillId="0" borderId="26" xfId="0" applyFont="1" applyBorder="1" applyAlignment="1">
      <alignment horizontal="center" vertical="center" wrapText="1"/>
    </xf>
    <xf numFmtId="9" fontId="10" fillId="0" borderId="26" xfId="0" applyNumberFormat="1" applyFont="1" applyBorder="1" applyAlignment="1">
      <alignment horizontal="center" vertical="center" wrapText="1"/>
    </xf>
    <xf numFmtId="0" fontId="11" fillId="0" borderId="26" xfId="0" applyFont="1" applyBorder="1" applyAlignment="1">
      <alignment horizontal="center" vertical="center" wrapText="1"/>
    </xf>
    <xf numFmtId="10" fontId="11" fillId="0" borderId="26" xfId="0" applyNumberFormat="1" applyFont="1" applyBorder="1" applyAlignment="1">
      <alignment horizontal="center" vertical="center" wrapText="1"/>
    </xf>
    <xf numFmtId="10" fontId="6" fillId="4" borderId="1" xfId="0" applyNumberFormat="1" applyFont="1" applyFill="1" applyBorder="1" applyAlignment="1">
      <alignment vertical="center"/>
    </xf>
    <xf numFmtId="10" fontId="5" fillId="0" borderId="0" xfId="0" applyNumberFormat="1" applyFont="1"/>
    <xf numFmtId="10" fontId="6" fillId="0" borderId="0" xfId="0" applyNumberFormat="1" applyFont="1"/>
    <xf numFmtId="0" fontId="8" fillId="4" borderId="0" xfId="0" applyFont="1" applyFill="1" applyAlignment="1">
      <alignment horizontal="center" vertical="center"/>
    </xf>
    <xf numFmtId="10" fontId="6" fillId="2" borderId="0" xfId="0" applyNumberFormat="1" applyFont="1" applyFill="1"/>
    <xf numFmtId="0" fontId="8" fillId="5" borderId="1" xfId="0" applyFont="1" applyFill="1" applyBorder="1" applyAlignment="1">
      <alignment vertical="center"/>
    </xf>
    <xf numFmtId="10" fontId="8" fillId="5" borderId="1" xfId="0" applyNumberFormat="1" applyFont="1" applyFill="1" applyBorder="1" applyAlignment="1">
      <alignment vertical="center"/>
    </xf>
    <xf numFmtId="0" fontId="6" fillId="0" borderId="1" xfId="0" applyFont="1" applyBorder="1" applyAlignment="1">
      <alignment horizontal="left" vertical="center" wrapText="1"/>
    </xf>
    <xf numFmtId="0" fontId="8" fillId="4" borderId="0" xfId="0" applyFont="1" applyFill="1" applyAlignment="1">
      <alignment horizontal="center" vertical="center" wrapText="1"/>
    </xf>
    <xf numFmtId="0" fontId="7" fillId="5" borderId="1" xfId="0" applyFont="1" applyFill="1" applyBorder="1" applyAlignment="1">
      <alignment vertical="center"/>
    </xf>
    <xf numFmtId="0" fontId="6" fillId="5" borderId="1" xfId="0" applyFont="1" applyFill="1" applyBorder="1" applyAlignment="1">
      <alignment vertical="center"/>
    </xf>
    <xf numFmtId="0" fontId="12" fillId="6" borderId="2" xfId="0" applyFont="1" applyFill="1" applyBorder="1" applyAlignment="1">
      <alignment horizontal="center" vertical="center" wrapText="1"/>
    </xf>
    <xf numFmtId="0" fontId="12" fillId="6" borderId="3" xfId="0" applyFont="1" applyFill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6" fillId="7" borderId="0" xfId="0" applyFont="1" applyFill="1"/>
    <xf numFmtId="0" fontId="8" fillId="7" borderId="0" xfId="0" applyFont="1" applyFill="1"/>
    <xf numFmtId="0" fontId="7" fillId="7" borderId="1" xfId="0" applyFont="1" applyFill="1" applyBorder="1" applyAlignment="1">
      <alignment vertical="center"/>
    </xf>
    <xf numFmtId="0" fontId="0" fillId="7" borderId="0" xfId="0" applyFill="1"/>
    <xf numFmtId="10" fontId="6" fillId="7" borderId="1" xfId="0" applyNumberFormat="1" applyFont="1" applyFill="1" applyBorder="1" applyAlignment="1">
      <alignment vertical="center"/>
    </xf>
    <xf numFmtId="0" fontId="6" fillId="7" borderId="6" xfId="0" applyFont="1" applyFill="1" applyBorder="1" applyAlignment="1">
      <alignment horizontal="center" vertical="center"/>
    </xf>
    <xf numFmtId="0" fontId="15" fillId="8" borderId="1" xfId="0" applyFont="1" applyFill="1" applyBorder="1" applyAlignment="1">
      <alignment vertical="center"/>
    </xf>
    <xf numFmtId="0" fontId="16" fillId="2" borderId="1" xfId="0" applyFont="1" applyFill="1" applyBorder="1" applyAlignment="1">
      <alignment vertical="center"/>
    </xf>
    <xf numFmtId="0" fontId="16" fillId="7" borderId="1" xfId="0" applyFont="1" applyFill="1" applyBorder="1" applyAlignment="1">
      <alignment vertical="center" wrapText="1"/>
    </xf>
    <xf numFmtId="0" fontId="8" fillId="9" borderId="7" xfId="0" applyFont="1" applyFill="1" applyBorder="1" applyAlignment="1">
      <alignment horizontal="center" vertical="center"/>
    </xf>
    <xf numFmtId="0" fontId="6" fillId="3" borderId="7" xfId="0" applyFont="1" applyFill="1" applyBorder="1"/>
    <xf numFmtId="0" fontId="7" fillId="0" borderId="8" xfId="0" applyFont="1" applyBorder="1" applyAlignment="1">
      <alignment vertical="center"/>
    </xf>
    <xf numFmtId="0" fontId="6" fillId="10" borderId="8" xfId="0" applyFont="1" applyFill="1" applyBorder="1" applyAlignment="1">
      <alignment vertical="center"/>
    </xf>
    <xf numFmtId="0" fontId="8" fillId="10" borderId="9" xfId="0" applyFont="1" applyFill="1" applyBorder="1" applyAlignment="1">
      <alignment vertical="center"/>
    </xf>
    <xf numFmtId="0" fontId="8" fillId="10" borderId="10" xfId="0" applyFont="1" applyFill="1" applyBorder="1" applyAlignment="1">
      <alignment vertical="center"/>
    </xf>
    <xf numFmtId="0" fontId="7" fillId="0" borderId="11" xfId="0" applyFont="1" applyBorder="1" applyAlignment="1">
      <alignment vertical="center"/>
    </xf>
    <xf numFmtId="0" fontId="6" fillId="10" borderId="11" xfId="0" applyFont="1" applyFill="1" applyBorder="1" applyAlignment="1">
      <alignment vertical="center"/>
    </xf>
    <xf numFmtId="0" fontId="8" fillId="10" borderId="12" xfId="0" applyFont="1" applyFill="1" applyBorder="1" applyAlignment="1">
      <alignment vertical="center"/>
    </xf>
    <xf numFmtId="0" fontId="6" fillId="5" borderId="8" xfId="0" applyFont="1" applyFill="1" applyBorder="1" applyAlignment="1">
      <alignment vertical="center"/>
    </xf>
    <xf numFmtId="0" fontId="9" fillId="5" borderId="8" xfId="0" applyFont="1" applyFill="1" applyBorder="1" applyAlignment="1">
      <alignment vertical="center"/>
    </xf>
    <xf numFmtId="0" fontId="7" fillId="7" borderId="8" xfId="0" applyFont="1" applyFill="1" applyBorder="1" applyAlignment="1">
      <alignment vertical="center"/>
    </xf>
    <xf numFmtId="0" fontId="6" fillId="7" borderId="8" xfId="0" applyFont="1" applyFill="1" applyBorder="1" applyAlignment="1">
      <alignment vertical="center"/>
    </xf>
    <xf numFmtId="0" fontId="8" fillId="7" borderId="9" xfId="0" applyFont="1" applyFill="1" applyBorder="1" applyAlignment="1">
      <alignment horizontal="center" vertical="center"/>
    </xf>
    <xf numFmtId="0" fontId="8" fillId="7" borderId="10" xfId="0" applyFont="1" applyFill="1" applyBorder="1" applyAlignment="1">
      <alignment horizontal="center" vertical="center"/>
    </xf>
    <xf numFmtId="0" fontId="7" fillId="7" borderId="11" xfId="0" applyFont="1" applyFill="1" applyBorder="1" applyAlignment="1">
      <alignment vertical="center"/>
    </xf>
    <xf numFmtId="0" fontId="6" fillId="7" borderId="11" xfId="0" applyFont="1" applyFill="1" applyBorder="1" applyAlignment="1">
      <alignment vertical="center"/>
    </xf>
    <xf numFmtId="0" fontId="8" fillId="7" borderId="12" xfId="0" applyFont="1" applyFill="1" applyBorder="1" applyAlignment="1">
      <alignment horizontal="center" vertical="center"/>
    </xf>
    <xf numFmtId="0" fontId="6" fillId="7" borderId="13" xfId="0" applyFont="1" applyFill="1" applyBorder="1" applyAlignment="1">
      <alignment horizontal="center" vertical="center"/>
    </xf>
    <xf numFmtId="0" fontId="7" fillId="5" borderId="6" xfId="0" applyFont="1" applyFill="1" applyBorder="1" applyAlignment="1">
      <alignment vertical="center"/>
    </xf>
    <xf numFmtId="0" fontId="8" fillId="5" borderId="6" xfId="0" applyFont="1" applyFill="1" applyBorder="1" applyAlignment="1">
      <alignment vertical="center"/>
    </xf>
    <xf numFmtId="0" fontId="16" fillId="11" borderId="1" xfId="0" applyFont="1" applyFill="1" applyBorder="1" applyAlignment="1">
      <alignment vertical="center" wrapText="1"/>
    </xf>
    <xf numFmtId="9" fontId="8" fillId="10" borderId="10" xfId="2" applyFont="1" applyFill="1" applyBorder="1" applyAlignment="1">
      <alignment vertical="center"/>
    </xf>
    <xf numFmtId="0" fontId="6" fillId="0" borderId="14" xfId="0" applyFont="1" applyBorder="1" applyAlignment="1">
      <alignment vertical="center" wrapText="1"/>
    </xf>
    <xf numFmtId="0" fontId="6" fillId="0" borderId="13" xfId="0" applyFont="1" applyBorder="1" applyAlignment="1">
      <alignment vertical="center" wrapText="1"/>
    </xf>
    <xf numFmtId="164" fontId="6" fillId="11" borderId="1" xfId="1" applyFont="1" applyFill="1" applyBorder="1" applyAlignment="1">
      <alignment vertical="center"/>
    </xf>
    <xf numFmtId="165" fontId="17" fillId="11" borderId="1" xfId="1" applyNumberFormat="1" applyFont="1" applyFill="1" applyBorder="1" applyAlignment="1">
      <alignment vertical="center"/>
    </xf>
    <xf numFmtId="164" fontId="17" fillId="11" borderId="1" xfId="1" applyFont="1" applyFill="1" applyBorder="1" applyAlignment="1">
      <alignment vertical="center"/>
    </xf>
    <xf numFmtId="10" fontId="18" fillId="8" borderId="1" xfId="0" applyNumberFormat="1" applyFont="1" applyFill="1" applyBorder="1" applyAlignment="1">
      <alignment vertical="center"/>
    </xf>
    <xf numFmtId="10" fontId="19" fillId="8" borderId="1" xfId="0" applyNumberFormat="1" applyFont="1" applyFill="1" applyBorder="1" applyAlignment="1">
      <alignment vertical="center"/>
    </xf>
    <xf numFmtId="0" fontId="6" fillId="10" borderId="14" xfId="0" applyFont="1" applyFill="1" applyBorder="1" applyAlignment="1">
      <alignment vertical="center" wrapText="1"/>
    </xf>
    <xf numFmtId="0" fontId="6" fillId="10" borderId="13" xfId="0" applyFont="1" applyFill="1" applyBorder="1" applyAlignment="1">
      <alignment vertical="center" wrapText="1"/>
    </xf>
    <xf numFmtId="0" fontId="6" fillId="7" borderId="14" xfId="0" applyFont="1" applyFill="1" applyBorder="1" applyAlignment="1">
      <alignment vertical="center" wrapText="1"/>
    </xf>
    <xf numFmtId="0" fontId="6" fillId="7" borderId="13" xfId="0" applyFont="1" applyFill="1" applyBorder="1" applyAlignment="1">
      <alignment vertical="center" wrapText="1"/>
    </xf>
    <xf numFmtId="0" fontId="17" fillId="11" borderId="0" xfId="0" applyFont="1" applyFill="1"/>
    <xf numFmtId="166" fontId="17" fillId="11" borderId="0" xfId="0" applyNumberFormat="1" applyFont="1" applyFill="1" applyAlignment="1">
      <alignment horizontal="left" vertical="center" wrapText="1"/>
    </xf>
    <xf numFmtId="0" fontId="17" fillId="11" borderId="0" xfId="0" applyFont="1" applyFill="1" applyAlignment="1">
      <alignment horizontal="center"/>
    </xf>
    <xf numFmtId="0" fontId="21" fillId="11" borderId="0" xfId="0" applyFont="1" applyFill="1"/>
    <xf numFmtId="165" fontId="20" fillId="11" borderId="14" xfId="1" applyNumberFormat="1" applyFont="1" applyFill="1" applyBorder="1" applyAlignment="1">
      <alignment vertical="center" wrapText="1"/>
    </xf>
    <xf numFmtId="10" fontId="19" fillId="8" borderId="0" xfId="0" applyNumberFormat="1" applyFont="1" applyFill="1"/>
    <xf numFmtId="10" fontId="19" fillId="8" borderId="0" xfId="2" applyNumberFormat="1" applyFont="1" applyFill="1"/>
    <xf numFmtId="0" fontId="19" fillId="8" borderId="0" xfId="0" applyFont="1" applyFill="1"/>
    <xf numFmtId="10" fontId="22" fillId="2" borderId="1" xfId="0" applyNumberFormat="1" applyFont="1" applyFill="1" applyBorder="1" applyAlignment="1">
      <alignment vertical="center"/>
    </xf>
    <xf numFmtId="10" fontId="22" fillId="7" borderId="1" xfId="0" applyNumberFormat="1" applyFont="1" applyFill="1" applyBorder="1" applyAlignment="1">
      <alignment vertical="center"/>
    </xf>
    <xf numFmtId="10" fontId="22" fillId="2" borderId="0" xfId="0" applyNumberFormat="1" applyFont="1" applyFill="1"/>
    <xf numFmtId="10" fontId="19" fillId="12" borderId="1" xfId="0" applyNumberFormat="1" applyFont="1" applyFill="1" applyBorder="1" applyAlignment="1">
      <alignment vertical="center"/>
    </xf>
    <xf numFmtId="10" fontId="6" fillId="12" borderId="1" xfId="0" applyNumberFormat="1" applyFont="1" applyFill="1" applyBorder="1" applyAlignment="1">
      <alignment vertical="center"/>
    </xf>
    <xf numFmtId="0" fontId="15" fillId="12" borderId="1" xfId="0" applyFont="1" applyFill="1" applyBorder="1" applyAlignment="1">
      <alignment vertical="center" wrapText="1"/>
    </xf>
    <xf numFmtId="166" fontId="23" fillId="11" borderId="0" xfId="0" applyNumberFormat="1" applyFont="1" applyFill="1" applyAlignment="1">
      <alignment horizontal="left" vertical="center" wrapText="1"/>
    </xf>
    <xf numFmtId="10" fontId="8" fillId="13" borderId="0" xfId="0" applyNumberFormat="1" applyFont="1" applyFill="1"/>
    <xf numFmtId="9" fontId="8" fillId="14" borderId="0" xfId="0" applyNumberFormat="1" applyFont="1" applyFill="1"/>
    <xf numFmtId="10" fontId="8" fillId="14" borderId="0" xfId="0" applyNumberFormat="1" applyFont="1" applyFill="1"/>
    <xf numFmtId="2" fontId="6" fillId="7" borderId="8" xfId="0" applyNumberFormat="1" applyFont="1" applyFill="1" applyBorder="1" applyAlignment="1">
      <alignment vertical="center"/>
    </xf>
    <xf numFmtId="165" fontId="6" fillId="0" borderId="13" xfId="0" applyNumberFormat="1" applyFont="1" applyBorder="1" applyAlignment="1">
      <alignment vertical="center" wrapText="1"/>
    </xf>
    <xf numFmtId="164" fontId="6" fillId="0" borderId="0" xfId="1" applyFont="1"/>
    <xf numFmtId="10" fontId="19" fillId="8" borderId="1" xfId="0" applyNumberFormat="1" applyFont="1" applyFill="1" applyBorder="1" applyAlignment="1">
      <alignment horizontal="right" vertical="center"/>
    </xf>
    <xf numFmtId="0" fontId="13" fillId="0" borderId="5" xfId="0" applyFont="1" applyBorder="1" applyAlignment="1">
      <alignment horizontal="center" vertical="center" wrapText="1"/>
    </xf>
    <xf numFmtId="0" fontId="13" fillId="0" borderId="5" xfId="0" applyFont="1" applyBorder="1" applyAlignment="1">
      <alignment vertical="center" wrapText="1"/>
    </xf>
    <xf numFmtId="165" fontId="20" fillId="16" borderId="14" xfId="1" applyNumberFormat="1" applyFont="1" applyFill="1" applyBorder="1" applyAlignment="1">
      <alignment vertical="center" wrapText="1"/>
    </xf>
    <xf numFmtId="0" fontId="6" fillId="16" borderId="14" xfId="0" applyFont="1" applyFill="1" applyBorder="1" applyAlignment="1">
      <alignment vertical="center" wrapText="1"/>
    </xf>
    <xf numFmtId="0" fontId="6" fillId="16" borderId="13" xfId="0" applyFont="1" applyFill="1" applyBorder="1" applyAlignment="1">
      <alignment vertical="center" wrapText="1"/>
    </xf>
    <xf numFmtId="165" fontId="20" fillId="16" borderId="14" xfId="1" applyNumberFormat="1" applyFont="1" applyFill="1" applyBorder="1" applyAlignment="1">
      <alignment horizontal="left" vertical="center" wrapText="1"/>
    </xf>
    <xf numFmtId="0" fontId="6" fillId="16" borderId="14" xfId="0" applyFont="1" applyFill="1" applyBorder="1" applyAlignment="1">
      <alignment horizontal="left" vertical="center" wrapText="1"/>
    </xf>
    <xf numFmtId="0" fontId="6" fillId="16" borderId="13" xfId="0" applyFont="1" applyFill="1" applyBorder="1" applyAlignment="1">
      <alignment horizontal="left" vertical="center" wrapText="1"/>
    </xf>
    <xf numFmtId="0" fontId="13" fillId="0" borderId="2" xfId="0" applyFont="1" applyBorder="1" applyAlignment="1">
      <alignment vertical="center" wrapText="1"/>
    </xf>
    <xf numFmtId="0" fontId="14" fillId="0" borderId="2" xfId="0" applyFont="1" applyBorder="1" applyAlignment="1">
      <alignment horizontal="center" vertical="center" wrapText="1"/>
    </xf>
    <xf numFmtId="0" fontId="6" fillId="13" borderId="8" xfId="0" applyFont="1" applyFill="1" applyBorder="1" applyAlignment="1">
      <alignment vertical="center"/>
    </xf>
    <xf numFmtId="10" fontId="6" fillId="13" borderId="1" xfId="0" applyNumberFormat="1" applyFont="1" applyFill="1" applyBorder="1" applyAlignment="1">
      <alignment vertical="center"/>
    </xf>
    <xf numFmtId="10" fontId="22" fillId="13" borderId="1" xfId="0" applyNumberFormat="1" applyFont="1" applyFill="1" applyBorder="1" applyAlignment="1">
      <alignment vertical="center"/>
    </xf>
    <xf numFmtId="164" fontId="17" fillId="13" borderId="1" xfId="1" applyFont="1" applyFill="1" applyBorder="1" applyAlignment="1">
      <alignment vertical="center"/>
    </xf>
    <xf numFmtId="165" fontId="17" fillId="13" borderId="1" xfId="1" applyNumberFormat="1" applyFont="1" applyFill="1" applyBorder="1" applyAlignment="1">
      <alignment vertical="center"/>
    </xf>
    <xf numFmtId="10" fontId="19" fillId="13" borderId="1" xfId="0" applyNumberFormat="1" applyFont="1" applyFill="1" applyBorder="1" applyAlignment="1">
      <alignment vertical="center"/>
    </xf>
    <xf numFmtId="165" fontId="20" fillId="10" borderId="14" xfId="1" applyNumberFormat="1" applyFont="1" applyFill="1" applyBorder="1" applyAlignment="1">
      <alignment vertical="center" wrapText="1"/>
    </xf>
    <xf numFmtId="0" fontId="6" fillId="17" borderId="8" xfId="0" applyFont="1" applyFill="1" applyBorder="1" applyAlignment="1">
      <alignment vertical="center"/>
    </xf>
    <xf numFmtId="10" fontId="6" fillId="17" borderId="1" xfId="0" applyNumberFormat="1" applyFont="1" applyFill="1" applyBorder="1" applyAlignment="1">
      <alignment vertical="center"/>
    </xf>
    <xf numFmtId="10" fontId="22" fillId="17" borderId="1" xfId="0" applyNumberFormat="1" applyFont="1" applyFill="1" applyBorder="1" applyAlignment="1">
      <alignment vertical="center"/>
    </xf>
    <xf numFmtId="164" fontId="17" fillId="17" borderId="1" xfId="1" applyFont="1" applyFill="1" applyBorder="1" applyAlignment="1">
      <alignment vertical="center"/>
    </xf>
    <xf numFmtId="10" fontId="19" fillId="17" borderId="1" xfId="0" applyNumberFormat="1" applyFont="1" applyFill="1" applyBorder="1" applyAlignment="1">
      <alignment vertical="center"/>
    </xf>
    <xf numFmtId="0" fontId="6" fillId="17" borderId="11" xfId="0" applyFont="1" applyFill="1" applyBorder="1" applyAlignment="1">
      <alignment vertical="center"/>
    </xf>
    <xf numFmtId="164" fontId="6" fillId="17" borderId="1" xfId="1" applyFont="1" applyFill="1" applyBorder="1" applyAlignment="1">
      <alignment vertical="center"/>
    </xf>
    <xf numFmtId="10" fontId="18" fillId="17" borderId="1" xfId="0" applyNumberFormat="1" applyFont="1" applyFill="1" applyBorder="1" applyAlignment="1">
      <alignment vertic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8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6" fillId="0" borderId="11" xfId="0" applyFont="1" applyBorder="1" applyAlignment="1">
      <alignment horizontal="left" vertical="center"/>
    </xf>
    <xf numFmtId="0" fontId="6" fillId="0" borderId="15" xfId="0" applyFont="1" applyBorder="1" applyAlignment="1">
      <alignment horizontal="left" vertical="center" wrapText="1"/>
    </xf>
    <xf numFmtId="0" fontId="6" fillId="0" borderId="14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24" fillId="9" borderId="1" xfId="0" applyFont="1" applyFill="1" applyBorder="1" applyAlignment="1">
      <alignment horizontal="center" vertical="center"/>
    </xf>
    <xf numFmtId="0" fontId="24" fillId="9" borderId="7" xfId="0" applyFont="1" applyFill="1" applyBorder="1" applyAlignment="1">
      <alignment horizontal="center" vertical="center"/>
    </xf>
    <xf numFmtId="0" fontId="8" fillId="9" borderId="1" xfId="0" applyFont="1" applyFill="1" applyBorder="1" applyAlignment="1">
      <alignment horizontal="center" vertical="center"/>
    </xf>
    <xf numFmtId="0" fontId="8" fillId="9" borderId="7" xfId="0" applyFont="1" applyFill="1" applyBorder="1" applyAlignment="1">
      <alignment horizontal="center" vertical="center"/>
    </xf>
    <xf numFmtId="0" fontId="8" fillId="9" borderId="1" xfId="0" applyFont="1" applyFill="1" applyBorder="1" applyAlignment="1">
      <alignment horizontal="center" vertical="center" wrapText="1"/>
    </xf>
    <xf numFmtId="0" fontId="8" fillId="9" borderId="7" xfId="0" applyFont="1" applyFill="1" applyBorder="1" applyAlignment="1">
      <alignment horizontal="center" vertical="center" wrapText="1"/>
    </xf>
    <xf numFmtId="0" fontId="6" fillId="16" borderId="16" xfId="0" applyFont="1" applyFill="1" applyBorder="1" applyAlignment="1">
      <alignment horizontal="center" vertical="center"/>
    </xf>
    <xf numFmtId="0" fontId="6" fillId="16" borderId="17" xfId="0" applyFont="1" applyFill="1" applyBorder="1" applyAlignment="1">
      <alignment horizontal="center" vertical="center"/>
    </xf>
    <xf numFmtId="0" fontId="6" fillId="16" borderId="18" xfId="0" applyFont="1" applyFill="1" applyBorder="1" applyAlignment="1">
      <alignment horizontal="center" vertical="center"/>
    </xf>
    <xf numFmtId="0" fontId="6" fillId="16" borderId="8" xfId="0" applyFont="1" applyFill="1" applyBorder="1" applyAlignment="1">
      <alignment horizontal="left" vertical="center"/>
    </xf>
    <xf numFmtId="0" fontId="6" fillId="16" borderId="1" xfId="0" applyFont="1" applyFill="1" applyBorder="1" applyAlignment="1">
      <alignment horizontal="left" vertical="center"/>
    </xf>
    <xf numFmtId="0" fontId="6" fillId="16" borderId="11" xfId="0" applyFont="1" applyFill="1" applyBorder="1" applyAlignment="1">
      <alignment horizontal="left" vertical="center"/>
    </xf>
    <xf numFmtId="0" fontId="6" fillId="16" borderId="15" xfId="0" applyFont="1" applyFill="1" applyBorder="1" applyAlignment="1">
      <alignment horizontal="left" vertical="center" wrapText="1"/>
    </xf>
    <xf numFmtId="0" fontId="6" fillId="16" borderId="14" xfId="0" applyFont="1" applyFill="1" applyBorder="1" applyAlignment="1">
      <alignment horizontal="left" vertical="center" wrapText="1"/>
    </xf>
    <xf numFmtId="0" fontId="6" fillId="10" borderId="16" xfId="0" applyFont="1" applyFill="1" applyBorder="1" applyAlignment="1">
      <alignment horizontal="center" vertical="center"/>
    </xf>
    <xf numFmtId="0" fontId="6" fillId="10" borderId="17" xfId="0" applyFont="1" applyFill="1" applyBorder="1" applyAlignment="1">
      <alignment horizontal="center" vertical="center"/>
    </xf>
    <xf numFmtId="0" fontId="6" fillId="10" borderId="18" xfId="0" applyFont="1" applyFill="1" applyBorder="1" applyAlignment="1">
      <alignment horizontal="center" vertical="center"/>
    </xf>
    <xf numFmtId="0" fontId="6" fillId="10" borderId="15" xfId="0" applyFont="1" applyFill="1" applyBorder="1" applyAlignment="1">
      <alignment horizontal="left" vertical="center" wrapText="1"/>
    </xf>
    <xf numFmtId="0" fontId="6" fillId="10" borderId="14" xfId="0" applyFont="1" applyFill="1" applyBorder="1" applyAlignment="1">
      <alignment horizontal="left" vertical="center" wrapText="1"/>
    </xf>
    <xf numFmtId="0" fontId="6" fillId="10" borderId="8" xfId="0" applyFont="1" applyFill="1" applyBorder="1" applyAlignment="1">
      <alignment horizontal="center" vertical="center"/>
    </xf>
    <xf numFmtId="0" fontId="6" fillId="10" borderId="1" xfId="0" applyFont="1" applyFill="1" applyBorder="1" applyAlignment="1">
      <alignment horizontal="center" vertical="center"/>
    </xf>
    <xf numFmtId="0" fontId="6" fillId="10" borderId="11" xfId="0" applyFont="1" applyFill="1" applyBorder="1" applyAlignment="1">
      <alignment horizontal="center" vertical="center"/>
    </xf>
    <xf numFmtId="0" fontId="6" fillId="16" borderId="8" xfId="0" applyFont="1" applyFill="1" applyBorder="1" applyAlignment="1">
      <alignment horizontal="center" vertical="center"/>
    </xf>
    <xf numFmtId="0" fontId="6" fillId="16" borderId="1" xfId="0" applyFont="1" applyFill="1" applyBorder="1" applyAlignment="1">
      <alignment horizontal="center" vertical="center"/>
    </xf>
    <xf numFmtId="0" fontId="6" fillId="16" borderId="11" xfId="0" applyFont="1" applyFill="1" applyBorder="1" applyAlignment="1">
      <alignment horizontal="center" vertical="center"/>
    </xf>
    <xf numFmtId="0" fontId="6" fillId="15" borderId="15" xfId="0" applyFont="1" applyFill="1" applyBorder="1" applyAlignment="1">
      <alignment horizontal="left" vertical="center" wrapText="1"/>
    </xf>
    <xf numFmtId="0" fontId="6" fillId="15" borderId="14" xfId="0" applyFont="1" applyFill="1" applyBorder="1" applyAlignment="1">
      <alignment horizontal="left" vertical="center" wrapText="1"/>
    </xf>
    <xf numFmtId="0" fontId="6" fillId="7" borderId="19" xfId="0" applyFont="1" applyFill="1" applyBorder="1" applyAlignment="1">
      <alignment horizontal="center" vertical="center"/>
    </xf>
    <xf numFmtId="0" fontId="6" fillId="7" borderId="20" xfId="0" applyFont="1" applyFill="1" applyBorder="1" applyAlignment="1">
      <alignment horizontal="center" vertical="center"/>
    </xf>
    <xf numFmtId="0" fontId="6" fillId="7" borderId="21" xfId="0" applyFont="1" applyFill="1" applyBorder="1" applyAlignment="1">
      <alignment horizontal="center" vertical="center"/>
    </xf>
    <xf numFmtId="0" fontId="6" fillId="7" borderId="15" xfId="0" applyFont="1" applyFill="1" applyBorder="1" applyAlignment="1">
      <alignment horizontal="center" vertical="center"/>
    </xf>
    <xf numFmtId="0" fontId="6" fillId="7" borderId="14" xfId="0" applyFont="1" applyFill="1" applyBorder="1" applyAlignment="1">
      <alignment horizontal="center" vertical="center"/>
    </xf>
    <xf numFmtId="0" fontId="6" fillId="7" borderId="13" xfId="0" applyFont="1" applyFill="1" applyBorder="1" applyAlignment="1">
      <alignment horizontal="center" vertical="center"/>
    </xf>
    <xf numFmtId="0" fontId="6" fillId="7" borderId="15" xfId="0" applyFont="1" applyFill="1" applyBorder="1" applyAlignment="1">
      <alignment horizontal="left" vertical="center" wrapText="1"/>
    </xf>
    <xf numFmtId="0" fontId="6" fillId="7" borderId="14" xfId="0" applyFont="1" applyFill="1" applyBorder="1" applyAlignment="1">
      <alignment horizontal="left" vertical="center" wrapText="1"/>
    </xf>
    <xf numFmtId="0" fontId="6" fillId="7" borderId="6" xfId="0" applyFont="1" applyFill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6" fillId="5" borderId="6" xfId="0" applyFont="1" applyFill="1" applyBorder="1" applyAlignment="1">
      <alignment horizontal="left" vertical="center"/>
    </xf>
    <xf numFmtId="0" fontId="6" fillId="5" borderId="1" xfId="0" applyFont="1" applyFill="1" applyBorder="1" applyAlignment="1">
      <alignment horizontal="left" vertical="center"/>
    </xf>
    <xf numFmtId="0" fontId="6" fillId="5" borderId="6" xfId="0" applyFont="1" applyFill="1" applyBorder="1" applyAlignment="1">
      <alignment horizontal="left" vertical="center" wrapText="1"/>
    </xf>
    <xf numFmtId="0" fontId="6" fillId="5" borderId="1" xfId="0" applyFont="1" applyFill="1" applyBorder="1" applyAlignment="1">
      <alignment horizontal="left" vertical="center" wrapText="1"/>
    </xf>
    <xf numFmtId="0" fontId="8" fillId="4" borderId="0" xfId="0" applyFont="1" applyFill="1" applyAlignment="1">
      <alignment horizontal="center" vertical="center" wrapText="1"/>
    </xf>
    <xf numFmtId="0" fontId="6" fillId="0" borderId="1" xfId="0" applyFont="1" applyBorder="1" applyAlignment="1">
      <alignment horizontal="left" wrapText="1"/>
    </xf>
    <xf numFmtId="0" fontId="14" fillId="0" borderId="22" xfId="0" applyFont="1" applyBorder="1" applyAlignment="1">
      <alignment horizontal="center" vertical="center" wrapText="1"/>
    </xf>
    <xf numFmtId="0" fontId="14" fillId="0" borderId="23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3" fillId="0" borderId="22" xfId="0" applyFont="1" applyBorder="1" applyAlignment="1">
      <alignment vertical="center" wrapText="1"/>
    </xf>
    <xf numFmtId="0" fontId="13" fillId="0" borderId="23" xfId="0" applyFont="1" applyBorder="1" applyAlignment="1">
      <alignment vertical="center" wrapText="1"/>
    </xf>
    <xf numFmtId="0" fontId="13" fillId="0" borderId="5" xfId="0" applyFont="1" applyBorder="1" applyAlignment="1">
      <alignment vertical="center" wrapText="1"/>
    </xf>
    <xf numFmtId="0" fontId="13" fillId="0" borderId="27" xfId="0" applyFont="1" applyBorder="1" applyAlignment="1">
      <alignment vertical="center" wrapText="1"/>
    </xf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EAAA15-5266-4F8E-899D-1BE05ECF09D7}">
  <dimension ref="B1:U160"/>
  <sheetViews>
    <sheetView tabSelected="1" view="pageBreakPreview" topLeftCell="A103" zoomScaleNormal="90" zoomScaleSheetLayoutView="100" workbookViewId="0">
      <selection activeCell="N65" sqref="N65:N70"/>
    </sheetView>
  </sheetViews>
  <sheetFormatPr defaultRowHeight="15" x14ac:dyDescent="0.25"/>
  <cols>
    <col min="1" max="1" width="3.42578125" customWidth="1"/>
    <col min="2" max="2" width="4.42578125" style="1" customWidth="1"/>
    <col min="3" max="3" width="20.42578125" style="1" customWidth="1"/>
    <col min="4" max="4" width="33.7109375" style="2" customWidth="1"/>
    <col min="5" max="5" width="8.5703125" style="3" customWidth="1"/>
    <col min="6" max="6" width="14.5703125" style="3" hidden="1" customWidth="1"/>
    <col min="7" max="7" width="21.7109375" style="1" customWidth="1"/>
    <col min="8" max="8" width="13" style="1" customWidth="1"/>
    <col min="9" max="9" width="13.85546875" style="1" customWidth="1"/>
    <col min="10" max="10" width="15.28515625" style="1" customWidth="1"/>
    <col min="11" max="11" width="16.85546875" style="1" customWidth="1"/>
    <col min="12" max="12" width="14.42578125" style="1" customWidth="1"/>
    <col min="13" max="13" width="13.140625" style="1" bestFit="1" customWidth="1"/>
    <col min="14" max="16" width="11.7109375" style="1" bestFit="1" customWidth="1"/>
    <col min="17" max="17" width="12.5703125" style="1" bestFit="1" customWidth="1"/>
    <col min="18" max="18" width="11.7109375" style="1" bestFit="1" customWidth="1"/>
    <col min="19" max="19" width="11.7109375" style="13" bestFit="1" customWidth="1"/>
    <col min="20" max="20" width="9.140625" style="1" bestFit="1" customWidth="1"/>
  </cols>
  <sheetData>
    <row r="1" spans="2:21" ht="18" customHeight="1" x14ac:dyDescent="0.25">
      <c r="B1" s="140" t="s">
        <v>152</v>
      </c>
      <c r="C1" s="140"/>
      <c r="D1" s="140"/>
      <c r="E1" s="140"/>
      <c r="F1" s="140"/>
      <c r="G1" s="140"/>
      <c r="H1" s="140"/>
      <c r="I1" s="140"/>
      <c r="J1" s="140"/>
      <c r="K1" s="140"/>
      <c r="L1" s="140"/>
      <c r="M1" s="140"/>
      <c r="N1" s="140"/>
      <c r="O1" s="140"/>
      <c r="P1" s="140"/>
      <c r="Q1" s="140"/>
      <c r="R1" s="140"/>
      <c r="S1" s="140"/>
      <c r="T1" s="140"/>
    </row>
    <row r="2" spans="2:21" ht="3" customHeight="1" x14ac:dyDescent="0.25"/>
    <row r="3" spans="2:21" x14ac:dyDescent="0.25">
      <c r="B3" s="141" t="s">
        <v>0</v>
      </c>
      <c r="C3" s="143" t="s">
        <v>1</v>
      </c>
      <c r="D3" s="145" t="s">
        <v>43</v>
      </c>
      <c r="E3" s="143" t="s">
        <v>2</v>
      </c>
      <c r="F3" s="143" t="s">
        <v>3</v>
      </c>
      <c r="G3" s="143" t="s">
        <v>17</v>
      </c>
      <c r="H3" s="143" t="s">
        <v>16</v>
      </c>
      <c r="I3" s="143"/>
      <c r="J3" s="143"/>
      <c r="K3" s="143"/>
      <c r="L3" s="143"/>
      <c r="M3" s="143"/>
      <c r="N3" s="143"/>
      <c r="O3" s="143"/>
      <c r="P3" s="143"/>
      <c r="Q3" s="143"/>
      <c r="R3" s="143"/>
      <c r="S3" s="143"/>
      <c r="T3" s="12"/>
    </row>
    <row r="4" spans="2:21" ht="15.75" thickBot="1" x14ac:dyDescent="0.3">
      <c r="B4" s="142"/>
      <c r="C4" s="144"/>
      <c r="D4" s="146"/>
      <c r="E4" s="144"/>
      <c r="F4" s="144"/>
      <c r="G4" s="144"/>
      <c r="H4" s="48" t="s">
        <v>4</v>
      </c>
      <c r="I4" s="48" t="s">
        <v>5</v>
      </c>
      <c r="J4" s="48" t="s">
        <v>6</v>
      </c>
      <c r="K4" s="48" t="s">
        <v>7</v>
      </c>
      <c r="L4" s="48" t="s">
        <v>8</v>
      </c>
      <c r="M4" s="48" t="s">
        <v>9</v>
      </c>
      <c r="N4" s="48" t="s">
        <v>10</v>
      </c>
      <c r="O4" s="48" t="s">
        <v>11</v>
      </c>
      <c r="P4" s="48" t="s">
        <v>12</v>
      </c>
      <c r="Q4" s="48" t="s">
        <v>13</v>
      </c>
      <c r="R4" s="48" t="s">
        <v>14</v>
      </c>
      <c r="S4" s="48" t="s">
        <v>15</v>
      </c>
      <c r="T4" s="49"/>
    </row>
    <row r="5" spans="2:21" ht="21.75" customHeight="1" x14ac:dyDescent="0.25">
      <c r="B5" s="129">
        <v>1</v>
      </c>
      <c r="C5" s="132" t="s">
        <v>140</v>
      </c>
      <c r="D5" s="135" t="s">
        <v>139</v>
      </c>
      <c r="E5" s="137">
        <v>1</v>
      </c>
      <c r="F5" s="137" t="s">
        <v>24</v>
      </c>
      <c r="G5" s="50" t="s">
        <v>123</v>
      </c>
      <c r="H5" s="114">
        <v>0</v>
      </c>
      <c r="I5" s="114">
        <v>0</v>
      </c>
      <c r="J5" s="114">
        <v>0</v>
      </c>
      <c r="K5" s="114">
        <v>0</v>
      </c>
      <c r="L5" s="121">
        <v>0</v>
      </c>
      <c r="M5" s="121">
        <v>0</v>
      </c>
      <c r="N5" s="121">
        <v>0</v>
      </c>
      <c r="O5" s="51">
        <v>0</v>
      </c>
      <c r="P5" s="51">
        <v>1</v>
      </c>
      <c r="Q5" s="51">
        <v>0</v>
      </c>
      <c r="R5" s="51">
        <v>1</v>
      </c>
      <c r="S5" s="51">
        <v>0</v>
      </c>
      <c r="T5" s="52"/>
    </row>
    <row r="6" spans="2:21" x14ac:dyDescent="0.25">
      <c r="B6" s="130"/>
      <c r="C6" s="133"/>
      <c r="D6" s="136"/>
      <c r="E6" s="138"/>
      <c r="F6" s="138"/>
      <c r="G6" s="4" t="s">
        <v>49</v>
      </c>
      <c r="H6" s="115">
        <v>0</v>
      </c>
      <c r="I6" s="115">
        <v>0</v>
      </c>
      <c r="J6" s="115">
        <v>0</v>
      </c>
      <c r="K6" s="115">
        <v>0</v>
      </c>
      <c r="L6" s="122">
        <v>0.15</v>
      </c>
      <c r="M6" s="122">
        <v>0.15</v>
      </c>
      <c r="N6" s="122">
        <v>0.15</v>
      </c>
      <c r="O6" s="23">
        <v>0.15</v>
      </c>
      <c r="P6" s="23">
        <v>0.2</v>
      </c>
      <c r="Q6" s="23">
        <v>0.1</v>
      </c>
      <c r="R6" s="23">
        <v>0.1</v>
      </c>
      <c r="S6" s="23">
        <v>0</v>
      </c>
      <c r="T6" s="53"/>
    </row>
    <row r="7" spans="2:21" x14ac:dyDescent="0.25">
      <c r="B7" s="130"/>
      <c r="C7" s="133"/>
      <c r="D7" s="136"/>
      <c r="E7" s="138"/>
      <c r="F7" s="138"/>
      <c r="G7" s="46" t="s">
        <v>50</v>
      </c>
      <c r="H7" s="116">
        <f>H6</f>
        <v>0</v>
      </c>
      <c r="I7" s="116">
        <f>H7+I6</f>
        <v>0</v>
      </c>
      <c r="J7" s="116">
        <f>I7+J6</f>
        <v>0</v>
      </c>
      <c r="K7" s="116">
        <f>J7+K6</f>
        <v>0</v>
      </c>
      <c r="L7" s="123">
        <f>K7+L6</f>
        <v>0.15</v>
      </c>
      <c r="M7" s="123">
        <f>L7+M6</f>
        <v>0.3</v>
      </c>
      <c r="N7" s="123">
        <f t="shared" ref="N7:S7" si="0">M7+N6</f>
        <v>0.44999999999999996</v>
      </c>
      <c r="O7" s="90">
        <f t="shared" si="0"/>
        <v>0.6</v>
      </c>
      <c r="P7" s="90">
        <f t="shared" si="0"/>
        <v>0.8</v>
      </c>
      <c r="Q7" s="90">
        <f t="shared" si="0"/>
        <v>0.9</v>
      </c>
      <c r="R7" s="90">
        <f t="shared" si="0"/>
        <v>1</v>
      </c>
      <c r="S7" s="90">
        <f t="shared" si="0"/>
        <v>1</v>
      </c>
      <c r="T7" s="53"/>
      <c r="U7" s="24"/>
    </row>
    <row r="8" spans="2:21" ht="28.5" customHeight="1" x14ac:dyDescent="0.25">
      <c r="B8" s="130"/>
      <c r="C8" s="133"/>
      <c r="D8" s="86">
        <v>604940000</v>
      </c>
      <c r="E8" s="138"/>
      <c r="F8" s="138"/>
      <c r="G8" s="69" t="s">
        <v>121</v>
      </c>
      <c r="H8" s="117">
        <v>0</v>
      </c>
      <c r="I8" s="117">
        <v>0</v>
      </c>
      <c r="J8" s="118"/>
      <c r="K8" s="118"/>
      <c r="L8" s="124"/>
      <c r="M8" s="124"/>
      <c r="N8" s="124"/>
      <c r="O8" s="75"/>
      <c r="P8" s="75"/>
      <c r="Q8" s="75"/>
      <c r="R8" s="75"/>
      <c r="S8" s="75"/>
      <c r="T8" s="70"/>
      <c r="U8" s="24"/>
    </row>
    <row r="9" spans="2:21" x14ac:dyDescent="0.25">
      <c r="B9" s="130"/>
      <c r="C9" s="133"/>
      <c r="D9" s="71"/>
      <c r="E9" s="138"/>
      <c r="F9" s="138"/>
      <c r="G9" s="45" t="s">
        <v>120</v>
      </c>
      <c r="H9" s="77"/>
      <c r="I9" s="77"/>
      <c r="J9" s="77"/>
      <c r="K9" s="77"/>
      <c r="L9" s="125"/>
      <c r="M9" s="125"/>
      <c r="N9" s="125"/>
      <c r="O9" s="77"/>
      <c r="P9" s="77"/>
      <c r="Q9" s="77"/>
      <c r="R9" s="77"/>
      <c r="S9" s="77"/>
      <c r="T9" s="53"/>
      <c r="U9" s="24"/>
    </row>
    <row r="10" spans="2:21" ht="15.75" thickBot="1" x14ac:dyDescent="0.3">
      <c r="B10" s="131"/>
      <c r="C10" s="134"/>
      <c r="D10" s="72"/>
      <c r="E10" s="139"/>
      <c r="F10" s="139"/>
      <c r="G10" s="54" t="s">
        <v>124</v>
      </c>
      <c r="H10" s="55">
        <v>0</v>
      </c>
      <c r="I10" s="55">
        <v>0</v>
      </c>
      <c r="J10" s="55">
        <v>0</v>
      </c>
      <c r="K10" s="55">
        <v>0</v>
      </c>
      <c r="L10" s="126">
        <f>L5</f>
        <v>0</v>
      </c>
      <c r="M10" s="126">
        <f>L10+M5</f>
        <v>0</v>
      </c>
      <c r="N10" s="126">
        <f t="shared" ref="N10:S10" si="1">M10+N5</f>
        <v>0</v>
      </c>
      <c r="O10" s="55">
        <f t="shared" si="1"/>
        <v>0</v>
      </c>
      <c r="P10" s="55">
        <f t="shared" si="1"/>
        <v>1</v>
      </c>
      <c r="Q10" s="55">
        <f t="shared" si="1"/>
        <v>1</v>
      </c>
      <c r="R10" s="55">
        <f t="shared" si="1"/>
        <v>2</v>
      </c>
      <c r="S10" s="55">
        <f t="shared" si="1"/>
        <v>2</v>
      </c>
      <c r="T10" s="56"/>
    </row>
    <row r="11" spans="2:21" ht="17.25" customHeight="1" x14ac:dyDescent="0.25">
      <c r="B11" s="129">
        <v>2</v>
      </c>
      <c r="C11" s="132" t="s">
        <v>141</v>
      </c>
      <c r="D11" s="135" t="s">
        <v>23</v>
      </c>
      <c r="E11" s="137">
        <v>2</v>
      </c>
      <c r="F11" s="137" t="s">
        <v>25</v>
      </c>
      <c r="G11" s="50" t="s">
        <v>123</v>
      </c>
      <c r="H11" s="114">
        <v>0</v>
      </c>
      <c r="I11" s="114">
        <v>0</v>
      </c>
      <c r="J11" s="114">
        <v>0</v>
      </c>
      <c r="K11" s="114">
        <v>0</v>
      </c>
      <c r="L11" s="121">
        <v>0</v>
      </c>
      <c r="M11" s="121">
        <v>0</v>
      </c>
      <c r="N11" s="121">
        <v>1</v>
      </c>
      <c r="O11" s="51">
        <v>0</v>
      </c>
      <c r="P11" s="51">
        <v>0</v>
      </c>
      <c r="Q11" s="51">
        <v>0</v>
      </c>
      <c r="R11" s="51">
        <v>0</v>
      </c>
      <c r="S11" s="51">
        <v>1</v>
      </c>
      <c r="T11" s="52"/>
    </row>
    <row r="12" spans="2:21" x14ac:dyDescent="0.25">
      <c r="B12" s="130"/>
      <c r="C12" s="133"/>
      <c r="D12" s="136"/>
      <c r="E12" s="138"/>
      <c r="F12" s="138"/>
      <c r="G12" s="4" t="s">
        <v>49</v>
      </c>
      <c r="H12" s="115">
        <v>0</v>
      </c>
      <c r="I12" s="115">
        <v>0</v>
      </c>
      <c r="J12" s="115">
        <v>0</v>
      </c>
      <c r="K12" s="115">
        <v>0</v>
      </c>
      <c r="L12" s="122">
        <v>0.1</v>
      </c>
      <c r="M12" s="122">
        <v>0.2</v>
      </c>
      <c r="N12" s="122">
        <v>0.3</v>
      </c>
      <c r="O12" s="23">
        <v>0.1</v>
      </c>
      <c r="P12" s="23">
        <v>0.1</v>
      </c>
      <c r="Q12" s="23">
        <v>0.1</v>
      </c>
      <c r="R12" s="23">
        <v>0.05</v>
      </c>
      <c r="S12" s="23">
        <v>0.05</v>
      </c>
      <c r="T12" s="53"/>
    </row>
    <row r="13" spans="2:21" x14ac:dyDescent="0.25">
      <c r="B13" s="130"/>
      <c r="C13" s="133"/>
      <c r="D13" s="136"/>
      <c r="E13" s="138"/>
      <c r="F13" s="138"/>
      <c r="G13" s="46" t="s">
        <v>50</v>
      </c>
      <c r="H13" s="116">
        <f>H12</f>
        <v>0</v>
      </c>
      <c r="I13" s="116">
        <f>H13+I12</f>
        <v>0</v>
      </c>
      <c r="J13" s="116">
        <f>I13+J12</f>
        <v>0</v>
      </c>
      <c r="K13" s="116">
        <f>J13+K12</f>
        <v>0</v>
      </c>
      <c r="L13" s="123">
        <f t="shared" ref="L13:S13" si="2">K13+L12</f>
        <v>0.1</v>
      </c>
      <c r="M13" s="123">
        <f t="shared" si="2"/>
        <v>0.30000000000000004</v>
      </c>
      <c r="N13" s="123">
        <f t="shared" si="2"/>
        <v>0.60000000000000009</v>
      </c>
      <c r="O13" s="90">
        <f t="shared" si="2"/>
        <v>0.70000000000000007</v>
      </c>
      <c r="P13" s="90">
        <f t="shared" si="2"/>
        <v>0.8</v>
      </c>
      <c r="Q13" s="90">
        <f t="shared" si="2"/>
        <v>0.9</v>
      </c>
      <c r="R13" s="90">
        <f t="shared" si="2"/>
        <v>0.95000000000000007</v>
      </c>
      <c r="S13" s="90">
        <f t="shared" si="2"/>
        <v>1</v>
      </c>
      <c r="T13" s="53"/>
      <c r="U13" s="24"/>
    </row>
    <row r="14" spans="2:21" ht="25.5" x14ac:dyDescent="0.25">
      <c r="B14" s="130"/>
      <c r="C14" s="133"/>
      <c r="D14" s="86">
        <v>75000000</v>
      </c>
      <c r="E14" s="138"/>
      <c r="F14" s="138"/>
      <c r="G14" s="69" t="s">
        <v>121</v>
      </c>
      <c r="H14" s="117">
        <v>0</v>
      </c>
      <c r="I14" s="117">
        <v>0</v>
      </c>
      <c r="J14" s="118"/>
      <c r="K14" s="118"/>
      <c r="L14" s="124"/>
      <c r="M14" s="124"/>
      <c r="N14" s="124"/>
      <c r="O14" s="75"/>
      <c r="P14" s="75"/>
      <c r="Q14" s="75"/>
      <c r="R14" s="75"/>
      <c r="S14" s="75"/>
      <c r="T14" s="53"/>
      <c r="U14" s="24"/>
    </row>
    <row r="15" spans="2:21" x14ac:dyDescent="0.25">
      <c r="B15" s="130"/>
      <c r="C15" s="133"/>
      <c r="D15" s="71"/>
      <c r="E15" s="138"/>
      <c r="F15" s="138"/>
      <c r="G15" s="45" t="s">
        <v>120</v>
      </c>
      <c r="H15" s="77"/>
      <c r="I15" s="77"/>
      <c r="J15" s="77"/>
      <c r="K15" s="77"/>
      <c r="L15" s="125"/>
      <c r="M15" s="125"/>
      <c r="N15" s="125"/>
      <c r="O15" s="77"/>
      <c r="P15" s="77"/>
      <c r="Q15" s="77"/>
      <c r="R15" s="77"/>
      <c r="S15" s="77"/>
      <c r="T15" s="53"/>
      <c r="U15" s="24"/>
    </row>
    <row r="16" spans="2:21" ht="15.75" thickBot="1" x14ac:dyDescent="0.3">
      <c r="B16" s="131"/>
      <c r="C16" s="134"/>
      <c r="D16" s="72"/>
      <c r="E16" s="139"/>
      <c r="F16" s="139"/>
      <c r="G16" s="54" t="s">
        <v>124</v>
      </c>
      <c r="H16" s="55">
        <v>0</v>
      </c>
      <c r="I16" s="55">
        <f>H16+I11</f>
        <v>0</v>
      </c>
      <c r="J16" s="55">
        <f t="shared" ref="J16:R16" si="3">I16+J11</f>
        <v>0</v>
      </c>
      <c r="K16" s="55">
        <f t="shared" si="3"/>
        <v>0</v>
      </c>
      <c r="L16" s="126">
        <f t="shared" si="3"/>
        <v>0</v>
      </c>
      <c r="M16" s="126">
        <f t="shared" si="3"/>
        <v>0</v>
      </c>
      <c r="N16" s="126">
        <f>M16+N11</f>
        <v>1</v>
      </c>
      <c r="O16" s="55">
        <f t="shared" si="3"/>
        <v>1</v>
      </c>
      <c r="P16" s="55">
        <f t="shared" si="3"/>
        <v>1</v>
      </c>
      <c r="Q16" s="55">
        <f t="shared" si="3"/>
        <v>1</v>
      </c>
      <c r="R16" s="55">
        <f t="shared" si="3"/>
        <v>1</v>
      </c>
      <c r="S16" s="55">
        <f>R16+S11</f>
        <v>2</v>
      </c>
      <c r="T16" s="56"/>
    </row>
    <row r="17" spans="2:21" ht="19.5" customHeight="1" x14ac:dyDescent="0.25">
      <c r="B17" s="129">
        <v>3</v>
      </c>
      <c r="C17" s="132" t="s">
        <v>142</v>
      </c>
      <c r="D17" s="135" t="s">
        <v>60</v>
      </c>
      <c r="E17" s="137">
        <v>280</v>
      </c>
      <c r="F17" s="137" t="s">
        <v>31</v>
      </c>
      <c r="G17" s="50" t="s">
        <v>123</v>
      </c>
      <c r="H17" s="114">
        <v>0</v>
      </c>
      <c r="I17" s="114">
        <v>0</v>
      </c>
      <c r="J17" s="114">
        <v>40</v>
      </c>
      <c r="K17" s="114">
        <v>40</v>
      </c>
      <c r="L17" s="121">
        <v>100</v>
      </c>
      <c r="M17" s="121">
        <v>80</v>
      </c>
      <c r="N17" s="121">
        <v>0</v>
      </c>
      <c r="O17" s="57">
        <v>0</v>
      </c>
      <c r="P17" s="57">
        <v>0</v>
      </c>
      <c r="Q17" s="57">
        <v>0</v>
      </c>
      <c r="R17" s="57">
        <v>0</v>
      </c>
      <c r="S17" s="57">
        <v>0</v>
      </c>
      <c r="T17" s="52"/>
    </row>
    <row r="18" spans="2:21" x14ac:dyDescent="0.25">
      <c r="B18" s="130"/>
      <c r="C18" s="133"/>
      <c r="D18" s="136"/>
      <c r="E18" s="138"/>
      <c r="F18" s="138"/>
      <c r="G18" s="4" t="s">
        <v>49</v>
      </c>
      <c r="H18" s="115">
        <v>0.01</v>
      </c>
      <c r="I18" s="115">
        <v>0.01</v>
      </c>
      <c r="J18" s="115">
        <v>0.03</v>
      </c>
      <c r="K18" s="115">
        <v>0.04</v>
      </c>
      <c r="L18" s="122">
        <v>0.2</v>
      </c>
      <c r="M18" s="122">
        <v>0.15</v>
      </c>
      <c r="N18" s="122">
        <v>0.15</v>
      </c>
      <c r="O18" s="23">
        <v>0.2</v>
      </c>
      <c r="P18" s="23">
        <v>0.15</v>
      </c>
      <c r="Q18" s="23">
        <v>0.1</v>
      </c>
      <c r="R18" s="23">
        <v>0.05</v>
      </c>
      <c r="S18" s="23">
        <v>0</v>
      </c>
      <c r="T18" s="53"/>
    </row>
    <row r="19" spans="2:21" x14ac:dyDescent="0.25">
      <c r="B19" s="130"/>
      <c r="C19" s="133"/>
      <c r="D19" s="136"/>
      <c r="E19" s="138"/>
      <c r="F19" s="138"/>
      <c r="G19" s="46" t="s">
        <v>50</v>
      </c>
      <c r="H19" s="116"/>
      <c r="I19" s="116"/>
      <c r="J19" s="116"/>
      <c r="K19" s="116"/>
      <c r="L19" s="123">
        <f t="shared" ref="L19:S19" si="4">K19+L18</f>
        <v>0.2</v>
      </c>
      <c r="M19" s="123">
        <f t="shared" si="4"/>
        <v>0.35</v>
      </c>
      <c r="N19" s="123">
        <f t="shared" si="4"/>
        <v>0.5</v>
      </c>
      <c r="O19" s="90">
        <f t="shared" si="4"/>
        <v>0.7</v>
      </c>
      <c r="P19" s="90">
        <f t="shared" si="4"/>
        <v>0.85</v>
      </c>
      <c r="Q19" s="90">
        <f t="shared" si="4"/>
        <v>0.95</v>
      </c>
      <c r="R19" s="90">
        <f t="shared" si="4"/>
        <v>1</v>
      </c>
      <c r="S19" s="90">
        <f t="shared" si="4"/>
        <v>1</v>
      </c>
      <c r="T19" s="53"/>
      <c r="U19" s="24"/>
    </row>
    <row r="20" spans="2:21" ht="25.5" x14ac:dyDescent="0.25">
      <c r="B20" s="130"/>
      <c r="C20" s="133"/>
      <c r="D20" s="86">
        <v>4542114000</v>
      </c>
      <c r="E20" s="138"/>
      <c r="F20" s="138"/>
      <c r="G20" s="69" t="s">
        <v>121</v>
      </c>
      <c r="H20" s="117"/>
      <c r="I20" s="117"/>
      <c r="J20" s="118"/>
      <c r="K20" s="117"/>
      <c r="L20" s="124"/>
      <c r="M20" s="124"/>
      <c r="N20" s="124"/>
      <c r="O20" s="75"/>
      <c r="P20" s="75"/>
      <c r="Q20" s="75"/>
      <c r="R20" s="75"/>
      <c r="S20" s="75"/>
      <c r="T20" s="53"/>
      <c r="U20" s="24"/>
    </row>
    <row r="21" spans="2:21" x14ac:dyDescent="0.25">
      <c r="B21" s="130"/>
      <c r="C21" s="133"/>
      <c r="D21" s="71"/>
      <c r="E21" s="138"/>
      <c r="F21" s="138"/>
      <c r="G21" s="45" t="s">
        <v>120</v>
      </c>
      <c r="H21" s="119"/>
      <c r="I21" s="119"/>
      <c r="J21" s="119"/>
      <c r="K21" s="119"/>
      <c r="L21" s="125"/>
      <c r="M21" s="125"/>
      <c r="N21" s="125"/>
      <c r="O21" s="77"/>
      <c r="P21" s="77"/>
      <c r="Q21" s="77"/>
      <c r="R21" s="77"/>
      <c r="S21" s="77"/>
      <c r="T21" s="53"/>
      <c r="U21" s="24"/>
    </row>
    <row r="22" spans="2:21" ht="15.75" thickBot="1" x14ac:dyDescent="0.3">
      <c r="B22" s="131"/>
      <c r="C22" s="134"/>
      <c r="D22" s="72"/>
      <c r="E22" s="139"/>
      <c r="F22" s="139"/>
      <c r="G22" s="54" t="s">
        <v>124</v>
      </c>
      <c r="H22" s="55">
        <v>0</v>
      </c>
      <c r="I22" s="55">
        <f t="shared" ref="I22:S22" si="5">H22+I17</f>
        <v>0</v>
      </c>
      <c r="J22" s="55">
        <f t="shared" si="5"/>
        <v>40</v>
      </c>
      <c r="K22" s="55">
        <f t="shared" si="5"/>
        <v>80</v>
      </c>
      <c r="L22" s="126">
        <f>K22+L17</f>
        <v>180</v>
      </c>
      <c r="M22" s="126">
        <f t="shared" si="5"/>
        <v>260</v>
      </c>
      <c r="N22" s="126">
        <f t="shared" si="5"/>
        <v>260</v>
      </c>
      <c r="O22" s="55">
        <f t="shared" si="5"/>
        <v>260</v>
      </c>
      <c r="P22" s="55">
        <f t="shared" si="5"/>
        <v>260</v>
      </c>
      <c r="Q22" s="55">
        <f t="shared" si="5"/>
        <v>260</v>
      </c>
      <c r="R22" s="55">
        <f t="shared" si="5"/>
        <v>260</v>
      </c>
      <c r="S22" s="55">
        <f t="shared" si="5"/>
        <v>260</v>
      </c>
      <c r="T22" s="56"/>
    </row>
    <row r="23" spans="2:21" ht="20.25" customHeight="1" x14ac:dyDescent="0.25">
      <c r="B23" s="147"/>
      <c r="C23" s="150" t="s">
        <v>27</v>
      </c>
      <c r="D23" s="153" t="s">
        <v>29</v>
      </c>
      <c r="E23" s="150">
        <v>120</v>
      </c>
      <c r="F23" s="137" t="s">
        <v>31</v>
      </c>
      <c r="G23" s="50" t="s">
        <v>123</v>
      </c>
      <c r="H23" s="57">
        <v>0</v>
      </c>
      <c r="I23" s="57">
        <v>0</v>
      </c>
      <c r="J23" s="57">
        <v>0</v>
      </c>
      <c r="K23" s="57">
        <v>0</v>
      </c>
      <c r="L23" s="121">
        <v>0</v>
      </c>
      <c r="M23" s="57">
        <v>0</v>
      </c>
      <c r="N23" s="58">
        <v>40</v>
      </c>
      <c r="O23" s="58">
        <v>40</v>
      </c>
      <c r="P23" s="58">
        <v>40</v>
      </c>
      <c r="Q23" s="57">
        <v>0</v>
      </c>
      <c r="R23" s="57">
        <v>0</v>
      </c>
      <c r="S23" s="57">
        <v>0</v>
      </c>
      <c r="T23" s="52"/>
    </row>
    <row r="24" spans="2:21" x14ac:dyDescent="0.25">
      <c r="B24" s="148"/>
      <c r="C24" s="151"/>
      <c r="D24" s="154"/>
      <c r="E24" s="151"/>
      <c r="F24" s="138"/>
      <c r="G24" s="4" t="s">
        <v>49</v>
      </c>
      <c r="H24" s="23">
        <v>0</v>
      </c>
      <c r="I24" s="23">
        <v>0</v>
      </c>
      <c r="J24" s="23">
        <v>0.01</v>
      </c>
      <c r="K24" s="23">
        <v>0</v>
      </c>
      <c r="L24" s="122">
        <v>0</v>
      </c>
      <c r="M24" s="23">
        <v>0.1</v>
      </c>
      <c r="N24" s="23">
        <v>0.15</v>
      </c>
      <c r="O24" s="23">
        <v>0.25</v>
      </c>
      <c r="P24" s="23">
        <v>0.3</v>
      </c>
      <c r="Q24" s="23">
        <v>0.15</v>
      </c>
      <c r="R24" s="23">
        <v>0.04</v>
      </c>
      <c r="S24" s="23">
        <v>0</v>
      </c>
      <c r="T24" s="53"/>
    </row>
    <row r="25" spans="2:21" x14ac:dyDescent="0.25">
      <c r="B25" s="148"/>
      <c r="C25" s="151"/>
      <c r="D25" s="154"/>
      <c r="E25" s="151"/>
      <c r="F25" s="138"/>
      <c r="G25" s="46" t="s">
        <v>50</v>
      </c>
      <c r="H25" s="90">
        <v>0</v>
      </c>
      <c r="I25" s="90">
        <f t="shared" ref="I25:S25" si="6">H25+I24</f>
        <v>0</v>
      </c>
      <c r="J25" s="90">
        <f t="shared" si="6"/>
        <v>0.01</v>
      </c>
      <c r="K25" s="90">
        <f t="shared" si="6"/>
        <v>0.01</v>
      </c>
      <c r="L25" s="123">
        <f t="shared" si="6"/>
        <v>0.01</v>
      </c>
      <c r="M25" s="90">
        <f t="shared" si="6"/>
        <v>0.11</v>
      </c>
      <c r="N25" s="90">
        <f t="shared" si="6"/>
        <v>0.26</v>
      </c>
      <c r="O25" s="90">
        <f t="shared" si="6"/>
        <v>0.51</v>
      </c>
      <c r="P25" s="90">
        <f t="shared" si="6"/>
        <v>0.81</v>
      </c>
      <c r="Q25" s="90">
        <f t="shared" si="6"/>
        <v>0.96000000000000008</v>
      </c>
      <c r="R25" s="90">
        <f t="shared" si="6"/>
        <v>1</v>
      </c>
      <c r="S25" s="90">
        <f t="shared" si="6"/>
        <v>1</v>
      </c>
      <c r="T25" s="53"/>
      <c r="U25" s="24"/>
    </row>
    <row r="26" spans="2:21" ht="25.5" x14ac:dyDescent="0.25">
      <c r="B26" s="148"/>
      <c r="C26" s="151"/>
      <c r="D26" s="109">
        <v>0</v>
      </c>
      <c r="E26" s="151"/>
      <c r="F26" s="138"/>
      <c r="G26" s="69" t="s">
        <v>121</v>
      </c>
      <c r="H26" s="73">
        <v>0</v>
      </c>
      <c r="I26" s="73">
        <v>0</v>
      </c>
      <c r="J26" s="75">
        <v>0</v>
      </c>
      <c r="K26" s="75">
        <v>0</v>
      </c>
      <c r="L26" s="124">
        <v>0</v>
      </c>
      <c r="M26" s="75">
        <v>0</v>
      </c>
      <c r="N26" s="75">
        <v>0</v>
      </c>
      <c r="O26" s="75">
        <v>0</v>
      </c>
      <c r="P26" s="75">
        <v>0</v>
      </c>
      <c r="Q26" s="75">
        <v>0</v>
      </c>
      <c r="R26" s="75">
        <v>0</v>
      </c>
      <c r="S26" s="75">
        <v>0</v>
      </c>
      <c r="T26" s="53"/>
      <c r="U26" s="24"/>
    </row>
    <row r="27" spans="2:21" x14ac:dyDescent="0.25">
      <c r="B27" s="148"/>
      <c r="C27" s="151"/>
      <c r="D27" s="110"/>
      <c r="E27" s="151"/>
      <c r="F27" s="138"/>
      <c r="G27" s="45" t="s">
        <v>120</v>
      </c>
      <c r="H27" s="77">
        <v>0</v>
      </c>
      <c r="I27" s="77">
        <v>0</v>
      </c>
      <c r="J27" s="77" t="e">
        <f>(H26+I26+J26)/D26</f>
        <v>#DIV/0!</v>
      </c>
      <c r="K27" s="77" t="e">
        <f t="shared" ref="K27:S27" si="7">(I26+J26+K26)/E26</f>
        <v>#DIV/0!</v>
      </c>
      <c r="L27" s="125" t="e">
        <f t="shared" si="7"/>
        <v>#DIV/0!</v>
      </c>
      <c r="M27" s="77" t="e">
        <f t="shared" si="7"/>
        <v>#VALUE!</v>
      </c>
      <c r="N27" s="77" t="e">
        <f t="shared" si="7"/>
        <v>#DIV/0!</v>
      </c>
      <c r="O27" s="77" t="e">
        <f t="shared" si="7"/>
        <v>#DIV/0!</v>
      </c>
      <c r="P27" s="77" t="e">
        <f t="shared" si="7"/>
        <v>#DIV/0!</v>
      </c>
      <c r="Q27" s="77" t="e">
        <f t="shared" si="7"/>
        <v>#DIV/0!</v>
      </c>
      <c r="R27" s="77" t="e">
        <f t="shared" si="7"/>
        <v>#DIV/0!</v>
      </c>
      <c r="S27" s="77" t="e">
        <f t="shared" si="7"/>
        <v>#DIV/0!</v>
      </c>
      <c r="T27" s="53"/>
      <c r="U27" s="24"/>
    </row>
    <row r="28" spans="2:21" ht="15.75" thickBot="1" x14ac:dyDescent="0.3">
      <c r="B28" s="149"/>
      <c r="C28" s="152"/>
      <c r="D28" s="111"/>
      <c r="E28" s="152"/>
      <c r="F28" s="139"/>
      <c r="G28" s="54" t="s">
        <v>124</v>
      </c>
      <c r="H28" s="55">
        <v>0</v>
      </c>
      <c r="I28" s="55">
        <f>H28+I23</f>
        <v>0</v>
      </c>
      <c r="J28" s="55">
        <f t="shared" ref="J28:S28" si="8">I28+J23</f>
        <v>0</v>
      </c>
      <c r="K28" s="55">
        <f t="shared" si="8"/>
        <v>0</v>
      </c>
      <c r="L28" s="126">
        <f t="shared" si="8"/>
        <v>0</v>
      </c>
      <c r="M28" s="55">
        <f t="shared" si="8"/>
        <v>0</v>
      </c>
      <c r="N28" s="55">
        <f t="shared" si="8"/>
        <v>40</v>
      </c>
      <c r="O28" s="55">
        <f t="shared" si="8"/>
        <v>80</v>
      </c>
      <c r="P28" s="55">
        <f t="shared" si="8"/>
        <v>120</v>
      </c>
      <c r="Q28" s="55">
        <f t="shared" si="8"/>
        <v>120</v>
      </c>
      <c r="R28" s="55">
        <f t="shared" si="8"/>
        <v>120</v>
      </c>
      <c r="S28" s="55">
        <f t="shared" si="8"/>
        <v>120</v>
      </c>
      <c r="T28" s="56"/>
    </row>
    <row r="29" spans="2:21" ht="20.25" customHeight="1" x14ac:dyDescent="0.25">
      <c r="B29" s="155">
        <v>4</v>
      </c>
      <c r="C29" s="132" t="s">
        <v>143</v>
      </c>
      <c r="D29" s="158" t="s">
        <v>144</v>
      </c>
      <c r="E29" s="160">
        <v>60</v>
      </c>
      <c r="F29" s="137" t="s">
        <v>31</v>
      </c>
      <c r="G29" s="50" t="s">
        <v>123</v>
      </c>
      <c r="H29" s="114"/>
      <c r="I29" s="114"/>
      <c r="J29" s="114"/>
      <c r="K29" s="114"/>
      <c r="L29" s="121">
        <v>0</v>
      </c>
      <c r="M29" s="121">
        <v>0</v>
      </c>
      <c r="N29" s="121">
        <v>0</v>
      </c>
      <c r="O29" s="57">
        <v>0</v>
      </c>
      <c r="P29" s="57">
        <v>30</v>
      </c>
      <c r="Q29" s="57">
        <v>0</v>
      </c>
      <c r="R29" s="57">
        <v>0</v>
      </c>
      <c r="S29" s="57">
        <v>0</v>
      </c>
      <c r="T29" s="52"/>
    </row>
    <row r="30" spans="2:21" x14ac:dyDescent="0.25">
      <c r="B30" s="156"/>
      <c r="C30" s="133"/>
      <c r="D30" s="159"/>
      <c r="E30" s="161"/>
      <c r="F30" s="138"/>
      <c r="G30" s="4" t="s">
        <v>49</v>
      </c>
      <c r="H30" s="115"/>
      <c r="I30" s="115"/>
      <c r="J30" s="115"/>
      <c r="K30" s="115"/>
      <c r="L30" s="122">
        <v>0.05</v>
      </c>
      <c r="M30" s="122">
        <v>0</v>
      </c>
      <c r="N30" s="122">
        <v>0</v>
      </c>
      <c r="O30" s="23">
        <v>0.2</v>
      </c>
      <c r="P30" s="23">
        <v>0</v>
      </c>
      <c r="Q30" s="23">
        <v>0.3</v>
      </c>
      <c r="R30" s="23">
        <v>0.2</v>
      </c>
      <c r="S30" s="23">
        <v>0</v>
      </c>
      <c r="T30" s="53"/>
    </row>
    <row r="31" spans="2:21" x14ac:dyDescent="0.25">
      <c r="B31" s="156"/>
      <c r="C31" s="133"/>
      <c r="D31" s="159"/>
      <c r="E31" s="161"/>
      <c r="F31" s="138"/>
      <c r="G31" s="46" t="s">
        <v>50</v>
      </c>
      <c r="H31" s="116"/>
      <c r="I31" s="116"/>
      <c r="J31" s="116"/>
      <c r="K31" s="116"/>
      <c r="L31" s="123">
        <f t="shared" ref="L31:S31" si="9">K31+L30</f>
        <v>0.05</v>
      </c>
      <c r="M31" s="123">
        <f t="shared" si="9"/>
        <v>0.05</v>
      </c>
      <c r="N31" s="123">
        <f t="shared" si="9"/>
        <v>0.05</v>
      </c>
      <c r="O31" s="90">
        <f t="shared" si="9"/>
        <v>0.25</v>
      </c>
      <c r="P31" s="90">
        <f t="shared" si="9"/>
        <v>0.25</v>
      </c>
      <c r="Q31" s="90">
        <f t="shared" si="9"/>
        <v>0.55000000000000004</v>
      </c>
      <c r="R31" s="90">
        <f t="shared" si="9"/>
        <v>0.75</v>
      </c>
      <c r="S31" s="90">
        <f t="shared" si="9"/>
        <v>0.75</v>
      </c>
      <c r="T31" s="53"/>
      <c r="U31" s="24"/>
    </row>
    <row r="32" spans="2:21" ht="25.5" x14ac:dyDescent="0.25">
      <c r="B32" s="156"/>
      <c r="C32" s="133"/>
      <c r="D32" s="120">
        <v>147900000</v>
      </c>
      <c r="E32" s="161"/>
      <c r="F32" s="138"/>
      <c r="G32" s="69" t="s">
        <v>121</v>
      </c>
      <c r="H32" s="117"/>
      <c r="I32" s="117"/>
      <c r="J32" s="118"/>
      <c r="K32" s="117"/>
      <c r="L32" s="124">
        <v>0</v>
      </c>
      <c r="M32" s="124">
        <v>0</v>
      </c>
      <c r="N32" s="124">
        <v>0</v>
      </c>
      <c r="O32" s="75">
        <v>0</v>
      </c>
      <c r="P32" s="75">
        <v>0</v>
      </c>
      <c r="Q32" s="75">
        <v>0</v>
      </c>
      <c r="R32" s="75">
        <v>0</v>
      </c>
      <c r="S32" s="75">
        <v>0</v>
      </c>
      <c r="T32" s="53"/>
      <c r="U32" s="24"/>
    </row>
    <row r="33" spans="2:21" x14ac:dyDescent="0.25">
      <c r="B33" s="156"/>
      <c r="C33" s="133"/>
      <c r="D33" s="78"/>
      <c r="E33" s="161"/>
      <c r="F33" s="138"/>
      <c r="G33" s="45" t="s">
        <v>120</v>
      </c>
      <c r="H33" s="119"/>
      <c r="I33" s="119"/>
      <c r="J33" s="119"/>
      <c r="K33" s="119"/>
      <c r="L33" s="125"/>
      <c r="M33" s="125"/>
      <c r="N33" s="125"/>
      <c r="O33" s="77"/>
      <c r="P33" s="77"/>
      <c r="Q33" s="77"/>
      <c r="R33" s="77"/>
      <c r="S33" s="77"/>
      <c r="T33" s="53"/>
      <c r="U33" s="24"/>
    </row>
    <row r="34" spans="2:21" ht="15.75" thickBot="1" x14ac:dyDescent="0.3">
      <c r="B34" s="157"/>
      <c r="C34" s="134"/>
      <c r="D34" s="79"/>
      <c r="E34" s="162"/>
      <c r="F34" s="139"/>
      <c r="G34" s="54" t="s">
        <v>124</v>
      </c>
      <c r="H34" s="55">
        <v>0</v>
      </c>
      <c r="I34" s="55">
        <f>H34+I29</f>
        <v>0</v>
      </c>
      <c r="J34" s="55">
        <f t="shared" ref="J34:S34" si="10">I34+J29</f>
        <v>0</v>
      </c>
      <c r="K34" s="55">
        <f t="shared" si="10"/>
        <v>0</v>
      </c>
      <c r="L34" s="126">
        <f t="shared" si="10"/>
        <v>0</v>
      </c>
      <c r="M34" s="126">
        <f t="shared" si="10"/>
        <v>0</v>
      </c>
      <c r="N34" s="126">
        <f>M34+N29</f>
        <v>0</v>
      </c>
      <c r="O34" s="55">
        <f t="shared" si="10"/>
        <v>0</v>
      </c>
      <c r="P34" s="55">
        <f t="shared" si="10"/>
        <v>30</v>
      </c>
      <c r="Q34" s="55">
        <f t="shared" si="10"/>
        <v>30</v>
      </c>
      <c r="R34" s="55">
        <f t="shared" si="10"/>
        <v>30</v>
      </c>
      <c r="S34" s="55">
        <f t="shared" si="10"/>
        <v>30</v>
      </c>
      <c r="T34" s="56"/>
    </row>
    <row r="35" spans="2:21" ht="18" customHeight="1" x14ac:dyDescent="0.25">
      <c r="B35" s="129">
        <v>5</v>
      </c>
      <c r="C35" s="132" t="s">
        <v>145</v>
      </c>
      <c r="D35" s="135" t="s">
        <v>30</v>
      </c>
      <c r="E35" s="137">
        <v>168</v>
      </c>
      <c r="F35" s="137" t="s">
        <v>31</v>
      </c>
      <c r="G35" s="50" t="s">
        <v>123</v>
      </c>
      <c r="H35" s="114"/>
      <c r="I35" s="114"/>
      <c r="J35" s="114"/>
      <c r="K35" s="114"/>
      <c r="L35" s="121">
        <v>76</v>
      </c>
      <c r="M35" s="121">
        <v>29</v>
      </c>
      <c r="N35" s="121">
        <v>27</v>
      </c>
      <c r="O35" s="57">
        <v>24</v>
      </c>
      <c r="P35" s="57">
        <v>20</v>
      </c>
      <c r="Q35" s="57">
        <v>0</v>
      </c>
      <c r="R35" s="57">
        <v>0</v>
      </c>
      <c r="S35" s="57">
        <v>0</v>
      </c>
      <c r="T35" s="52"/>
    </row>
    <row r="36" spans="2:21" x14ac:dyDescent="0.25">
      <c r="B36" s="130"/>
      <c r="C36" s="133"/>
      <c r="D36" s="136"/>
      <c r="E36" s="138"/>
      <c r="F36" s="138"/>
      <c r="G36" s="4" t="s">
        <v>49</v>
      </c>
      <c r="H36" s="115"/>
      <c r="I36" s="115"/>
      <c r="J36" s="115"/>
      <c r="K36" s="115"/>
      <c r="L36" s="122">
        <v>0.4</v>
      </c>
      <c r="M36" s="122">
        <v>0.1</v>
      </c>
      <c r="N36" s="122">
        <v>0.13</v>
      </c>
      <c r="O36" s="23">
        <v>0.1</v>
      </c>
      <c r="P36" s="23">
        <v>0.1</v>
      </c>
      <c r="Q36" s="23">
        <v>0.1</v>
      </c>
      <c r="R36" s="23">
        <v>7.0000000000000007E-2</v>
      </c>
      <c r="S36" s="23">
        <v>0</v>
      </c>
      <c r="T36" s="53"/>
    </row>
    <row r="37" spans="2:21" ht="17.25" customHeight="1" x14ac:dyDescent="0.25">
      <c r="B37" s="130"/>
      <c r="C37" s="133"/>
      <c r="D37" s="136"/>
      <c r="E37" s="138"/>
      <c r="F37" s="138"/>
      <c r="G37" s="46" t="s">
        <v>50</v>
      </c>
      <c r="H37" s="116"/>
      <c r="I37" s="116"/>
      <c r="J37" s="116"/>
      <c r="K37" s="116"/>
      <c r="L37" s="123">
        <f t="shared" ref="L37:S37" si="11">K37+L36</f>
        <v>0.4</v>
      </c>
      <c r="M37" s="123">
        <f t="shared" si="11"/>
        <v>0.5</v>
      </c>
      <c r="N37" s="123">
        <f t="shared" si="11"/>
        <v>0.63</v>
      </c>
      <c r="O37" s="90">
        <f t="shared" si="11"/>
        <v>0.73</v>
      </c>
      <c r="P37" s="90">
        <f t="shared" si="11"/>
        <v>0.83</v>
      </c>
      <c r="Q37" s="90">
        <f t="shared" si="11"/>
        <v>0.92999999999999994</v>
      </c>
      <c r="R37" s="90">
        <f t="shared" si="11"/>
        <v>1</v>
      </c>
      <c r="S37" s="90">
        <f t="shared" si="11"/>
        <v>1</v>
      </c>
      <c r="T37" s="53"/>
      <c r="U37" s="24"/>
    </row>
    <row r="38" spans="2:21" ht="25.5" x14ac:dyDescent="0.25">
      <c r="B38" s="130"/>
      <c r="C38" s="133"/>
      <c r="D38" s="86">
        <v>1079823000</v>
      </c>
      <c r="E38" s="138"/>
      <c r="F38" s="138"/>
      <c r="G38" s="69" t="s">
        <v>121</v>
      </c>
      <c r="H38" s="117"/>
      <c r="I38" s="117"/>
      <c r="J38" s="118"/>
      <c r="K38" s="117"/>
      <c r="L38" s="124"/>
      <c r="M38" s="124"/>
      <c r="N38" s="124"/>
      <c r="O38" s="75"/>
      <c r="P38" s="75"/>
      <c r="Q38" s="75"/>
      <c r="R38" s="75"/>
      <c r="S38" s="75"/>
      <c r="T38" s="53"/>
      <c r="U38" s="24"/>
    </row>
    <row r="39" spans="2:21" x14ac:dyDescent="0.25">
      <c r="B39" s="130"/>
      <c r="C39" s="133"/>
      <c r="D39" s="71"/>
      <c r="E39" s="138"/>
      <c r="F39" s="138"/>
      <c r="G39" s="45" t="s">
        <v>120</v>
      </c>
      <c r="H39" s="119"/>
      <c r="I39" s="119"/>
      <c r="J39" s="119"/>
      <c r="K39" s="119"/>
      <c r="L39" s="125"/>
      <c r="M39" s="125"/>
      <c r="N39" s="125"/>
      <c r="O39" s="77"/>
      <c r="P39" s="77"/>
      <c r="Q39" s="77"/>
      <c r="R39" s="77"/>
      <c r="S39" s="77"/>
      <c r="T39" s="53"/>
      <c r="U39" s="24"/>
    </row>
    <row r="40" spans="2:21" ht="15.75" thickBot="1" x14ac:dyDescent="0.3">
      <c r="B40" s="131"/>
      <c r="C40" s="134"/>
      <c r="D40" s="72"/>
      <c r="E40" s="139"/>
      <c r="F40" s="139"/>
      <c r="G40" s="54" t="s">
        <v>124</v>
      </c>
      <c r="H40" s="55">
        <f>H35</f>
        <v>0</v>
      </c>
      <c r="I40" s="55">
        <f>H40+I35</f>
        <v>0</v>
      </c>
      <c r="J40" s="55">
        <f t="shared" ref="J40:S40" si="12">I40+J35</f>
        <v>0</v>
      </c>
      <c r="K40" s="55">
        <f t="shared" si="12"/>
        <v>0</v>
      </c>
      <c r="L40" s="126">
        <f t="shared" si="12"/>
        <v>76</v>
      </c>
      <c r="M40" s="126">
        <f t="shared" si="12"/>
        <v>105</v>
      </c>
      <c r="N40" s="126">
        <f t="shared" si="12"/>
        <v>132</v>
      </c>
      <c r="O40" s="55">
        <f t="shared" si="12"/>
        <v>156</v>
      </c>
      <c r="P40" s="55">
        <f t="shared" si="12"/>
        <v>176</v>
      </c>
      <c r="Q40" s="55">
        <f t="shared" si="12"/>
        <v>176</v>
      </c>
      <c r="R40" s="55">
        <f t="shared" si="12"/>
        <v>176</v>
      </c>
      <c r="S40" s="55">
        <f t="shared" si="12"/>
        <v>176</v>
      </c>
      <c r="T40" s="56"/>
    </row>
    <row r="41" spans="2:21" ht="17.25" customHeight="1" x14ac:dyDescent="0.25">
      <c r="B41" s="147"/>
      <c r="C41" s="150" t="s">
        <v>73</v>
      </c>
      <c r="D41" s="153" t="s">
        <v>74</v>
      </c>
      <c r="E41" s="163">
        <v>1</v>
      </c>
      <c r="F41" s="137" t="s">
        <v>24</v>
      </c>
      <c r="G41" s="50" t="s">
        <v>123</v>
      </c>
      <c r="H41" s="51"/>
      <c r="I41" s="51"/>
      <c r="J41" s="51"/>
      <c r="K41" s="51"/>
      <c r="L41" s="121"/>
      <c r="M41" s="121"/>
      <c r="N41" s="121"/>
      <c r="O41" s="51"/>
      <c r="P41" s="51"/>
      <c r="Q41" s="51"/>
      <c r="R41" s="51"/>
      <c r="S41" s="51"/>
      <c r="T41" s="52"/>
    </row>
    <row r="42" spans="2:21" x14ac:dyDescent="0.25">
      <c r="B42" s="148"/>
      <c r="C42" s="151"/>
      <c r="D42" s="154"/>
      <c r="E42" s="164"/>
      <c r="F42" s="138"/>
      <c r="G42" s="4" t="s">
        <v>49</v>
      </c>
      <c r="H42" s="23"/>
      <c r="I42" s="23"/>
      <c r="J42" s="23"/>
      <c r="K42" s="23"/>
      <c r="L42" s="122"/>
      <c r="M42" s="122"/>
      <c r="N42" s="122"/>
      <c r="O42" s="23"/>
      <c r="P42" s="23"/>
      <c r="Q42" s="23"/>
      <c r="R42" s="23"/>
      <c r="S42" s="23"/>
      <c r="T42" s="53"/>
    </row>
    <row r="43" spans="2:21" x14ac:dyDescent="0.25">
      <c r="B43" s="148"/>
      <c r="C43" s="151"/>
      <c r="D43" s="154"/>
      <c r="E43" s="164"/>
      <c r="F43" s="138"/>
      <c r="G43" s="46" t="s">
        <v>50</v>
      </c>
      <c r="H43" s="90"/>
      <c r="I43" s="90"/>
      <c r="J43" s="90"/>
      <c r="K43" s="90"/>
      <c r="L43" s="123"/>
      <c r="M43" s="123"/>
      <c r="N43" s="123"/>
      <c r="O43" s="90"/>
      <c r="P43" s="90"/>
      <c r="Q43" s="90"/>
      <c r="R43" s="90"/>
      <c r="S43" s="90"/>
      <c r="T43" s="53"/>
      <c r="U43" s="24"/>
    </row>
    <row r="44" spans="2:21" ht="25.5" x14ac:dyDescent="0.25">
      <c r="B44" s="148"/>
      <c r="C44" s="151"/>
      <c r="D44" s="106">
        <v>50000000</v>
      </c>
      <c r="E44" s="164"/>
      <c r="F44" s="138"/>
      <c r="G44" s="69" t="s">
        <v>121</v>
      </c>
      <c r="H44" s="73">
        <v>0</v>
      </c>
      <c r="I44" s="73">
        <v>0</v>
      </c>
      <c r="J44" s="74"/>
      <c r="K44" s="75"/>
      <c r="L44" s="124"/>
      <c r="M44" s="124"/>
      <c r="N44" s="124"/>
      <c r="O44" s="75"/>
      <c r="P44" s="75"/>
      <c r="Q44" s="75"/>
      <c r="R44" s="75"/>
      <c r="S44" s="75"/>
      <c r="T44" s="53"/>
      <c r="U44" s="24"/>
    </row>
    <row r="45" spans="2:21" x14ac:dyDescent="0.25">
      <c r="B45" s="148"/>
      <c r="C45" s="151"/>
      <c r="D45" s="107"/>
      <c r="E45" s="164"/>
      <c r="F45" s="138"/>
      <c r="G45" s="45" t="s">
        <v>120</v>
      </c>
      <c r="H45" s="77">
        <v>0</v>
      </c>
      <c r="I45" s="77"/>
      <c r="J45" s="77"/>
      <c r="K45" s="77"/>
      <c r="L45" s="125"/>
      <c r="M45" s="125"/>
      <c r="N45" s="125"/>
      <c r="O45" s="77"/>
      <c r="P45" s="77"/>
      <c r="Q45" s="77"/>
      <c r="R45" s="77"/>
      <c r="S45" s="77"/>
      <c r="T45" s="53"/>
      <c r="U45" s="24"/>
    </row>
    <row r="46" spans="2:21" ht="15.75" thickBot="1" x14ac:dyDescent="0.3">
      <c r="B46" s="149"/>
      <c r="C46" s="152"/>
      <c r="D46" s="108"/>
      <c r="E46" s="165"/>
      <c r="F46" s="139"/>
      <c r="G46" s="54" t="s">
        <v>124</v>
      </c>
      <c r="H46" s="55">
        <v>0</v>
      </c>
      <c r="I46" s="55"/>
      <c r="J46" s="55"/>
      <c r="K46" s="55"/>
      <c r="L46" s="126"/>
      <c r="M46" s="126"/>
      <c r="N46" s="126"/>
      <c r="O46" s="55"/>
      <c r="P46" s="55"/>
      <c r="Q46" s="55"/>
      <c r="R46" s="55"/>
      <c r="S46" s="55"/>
      <c r="T46" s="56"/>
    </row>
    <row r="47" spans="2:21" ht="18" customHeight="1" x14ac:dyDescent="0.25">
      <c r="B47" s="129">
        <v>6</v>
      </c>
      <c r="C47" s="132" t="s">
        <v>63</v>
      </c>
      <c r="D47" s="135" t="s">
        <v>64</v>
      </c>
      <c r="E47" s="137">
        <v>1</v>
      </c>
      <c r="F47" s="137" t="s">
        <v>33</v>
      </c>
      <c r="G47" s="50" t="s">
        <v>123</v>
      </c>
      <c r="H47" s="51">
        <v>0</v>
      </c>
      <c r="I47" s="51">
        <v>0</v>
      </c>
      <c r="J47" s="51">
        <v>0</v>
      </c>
      <c r="K47" s="51">
        <v>0</v>
      </c>
      <c r="L47" s="121">
        <v>0</v>
      </c>
      <c r="M47" s="121">
        <v>0</v>
      </c>
      <c r="N47" s="121">
        <v>0</v>
      </c>
      <c r="O47" s="51">
        <v>0</v>
      </c>
      <c r="P47" s="51">
        <v>0</v>
      </c>
      <c r="Q47" s="51">
        <v>0</v>
      </c>
      <c r="R47" s="51">
        <v>0</v>
      </c>
      <c r="S47" s="51">
        <v>1</v>
      </c>
      <c r="T47" s="52"/>
    </row>
    <row r="48" spans="2:21" x14ac:dyDescent="0.25">
      <c r="B48" s="130"/>
      <c r="C48" s="133"/>
      <c r="D48" s="136"/>
      <c r="E48" s="138"/>
      <c r="F48" s="138"/>
      <c r="G48" s="4" t="s">
        <v>49</v>
      </c>
      <c r="H48" s="23">
        <f>M47</f>
        <v>0</v>
      </c>
      <c r="I48" s="23">
        <v>8.3000000000000004E-2</v>
      </c>
      <c r="J48" s="23">
        <v>8.3000000000000004E-2</v>
      </c>
      <c r="K48" s="23">
        <v>8.3000000000000004E-2</v>
      </c>
      <c r="L48" s="122">
        <v>8.3000000000000004E-2</v>
      </c>
      <c r="M48" s="122">
        <v>8.3000000000000004E-2</v>
      </c>
      <c r="N48" s="122">
        <v>8.3000000000000004E-2</v>
      </c>
      <c r="O48" s="23">
        <v>8.3000000000000004E-2</v>
      </c>
      <c r="P48" s="23">
        <v>8.3000000000000004E-2</v>
      </c>
      <c r="Q48" s="23">
        <v>8.3000000000000004E-2</v>
      </c>
      <c r="R48" s="23">
        <v>8.3000000000000004E-2</v>
      </c>
      <c r="S48" s="23">
        <v>8.6999999999999994E-2</v>
      </c>
      <c r="T48" s="53"/>
    </row>
    <row r="49" spans="2:21" x14ac:dyDescent="0.25">
      <c r="B49" s="130"/>
      <c r="C49" s="133"/>
      <c r="D49" s="136"/>
      <c r="E49" s="138"/>
      <c r="F49" s="138"/>
      <c r="G49" s="46" t="s">
        <v>50</v>
      </c>
      <c r="H49" s="90">
        <v>8.3000000000000004E-2</v>
      </c>
      <c r="I49" s="90">
        <f t="shared" ref="I49:S49" si="13">H49+I48</f>
        <v>0.16600000000000001</v>
      </c>
      <c r="J49" s="90">
        <f t="shared" si="13"/>
        <v>0.249</v>
      </c>
      <c r="K49" s="90">
        <f t="shared" si="13"/>
        <v>0.33200000000000002</v>
      </c>
      <c r="L49" s="123">
        <f t="shared" si="13"/>
        <v>0.41500000000000004</v>
      </c>
      <c r="M49" s="123">
        <f t="shared" si="13"/>
        <v>0.49800000000000005</v>
      </c>
      <c r="N49" s="123">
        <f t="shared" si="13"/>
        <v>0.58100000000000007</v>
      </c>
      <c r="O49" s="90">
        <f t="shared" si="13"/>
        <v>0.66400000000000003</v>
      </c>
      <c r="P49" s="90">
        <f t="shared" si="13"/>
        <v>0.747</v>
      </c>
      <c r="Q49" s="90">
        <f t="shared" si="13"/>
        <v>0.83</v>
      </c>
      <c r="R49" s="90">
        <f t="shared" si="13"/>
        <v>0.91299999999999992</v>
      </c>
      <c r="S49" s="90">
        <f t="shared" si="13"/>
        <v>0.99999999999999989</v>
      </c>
      <c r="T49" s="53"/>
      <c r="U49" s="24"/>
    </row>
    <row r="50" spans="2:21" ht="25.5" x14ac:dyDescent="0.25">
      <c r="B50" s="130"/>
      <c r="C50" s="133"/>
      <c r="D50" s="86">
        <v>40300000</v>
      </c>
      <c r="E50" s="138"/>
      <c r="F50" s="138"/>
      <c r="G50" s="69" t="s">
        <v>121</v>
      </c>
      <c r="H50" s="73">
        <v>0</v>
      </c>
      <c r="I50" s="73"/>
      <c r="J50" s="74"/>
      <c r="K50" s="75"/>
      <c r="L50" s="124"/>
      <c r="M50" s="124"/>
      <c r="N50" s="124"/>
      <c r="O50" s="75"/>
      <c r="P50" s="75"/>
      <c r="Q50" s="75"/>
      <c r="R50" s="75"/>
      <c r="S50" s="75"/>
      <c r="T50" s="53"/>
      <c r="U50" s="24"/>
    </row>
    <row r="51" spans="2:21" x14ac:dyDescent="0.25">
      <c r="B51" s="130"/>
      <c r="C51" s="133"/>
      <c r="D51" s="71"/>
      <c r="E51" s="138"/>
      <c r="F51" s="138"/>
      <c r="G51" s="45" t="s">
        <v>120</v>
      </c>
      <c r="H51" s="77"/>
      <c r="I51" s="77"/>
      <c r="J51" s="77"/>
      <c r="K51" s="77"/>
      <c r="L51" s="125"/>
      <c r="M51" s="125"/>
      <c r="N51" s="125"/>
      <c r="O51" s="77"/>
      <c r="P51" s="77"/>
      <c r="Q51" s="77"/>
      <c r="R51" s="77"/>
      <c r="S51" s="77"/>
      <c r="T51" s="53"/>
      <c r="U51" s="24"/>
    </row>
    <row r="52" spans="2:21" ht="15.75" thickBot="1" x14ac:dyDescent="0.3">
      <c r="B52" s="131"/>
      <c r="C52" s="134"/>
      <c r="D52" s="72"/>
      <c r="E52" s="139"/>
      <c r="F52" s="139"/>
      <c r="G52" s="54" t="s">
        <v>124</v>
      </c>
      <c r="H52" s="55">
        <f>H47</f>
        <v>0</v>
      </c>
      <c r="I52" s="55">
        <f>H52+I47</f>
        <v>0</v>
      </c>
      <c r="J52" s="55">
        <f>I52+J47</f>
        <v>0</v>
      </c>
      <c r="K52" s="55">
        <f t="shared" ref="K52" si="14">K47</f>
        <v>0</v>
      </c>
      <c r="L52" s="126">
        <f t="shared" ref="L52:M52" si="15">K52+L47</f>
        <v>0</v>
      </c>
      <c r="M52" s="126">
        <f t="shared" si="15"/>
        <v>0</v>
      </c>
      <c r="N52" s="126">
        <f t="shared" ref="N52" si="16">N47</f>
        <v>0</v>
      </c>
      <c r="O52" s="55">
        <f t="shared" ref="O52:P52" si="17">N52+O47</f>
        <v>0</v>
      </c>
      <c r="P52" s="55">
        <f t="shared" si="17"/>
        <v>0</v>
      </c>
      <c r="Q52" s="55">
        <f t="shared" ref="Q52" si="18">Q47</f>
        <v>0</v>
      </c>
      <c r="R52" s="55">
        <f t="shared" ref="R52:S52" si="19">Q52+R47</f>
        <v>0</v>
      </c>
      <c r="S52" s="55">
        <f t="shared" si="19"/>
        <v>1</v>
      </c>
      <c r="T52" s="56"/>
    </row>
    <row r="53" spans="2:21" x14ac:dyDescent="0.25">
      <c r="B53" s="129">
        <v>7</v>
      </c>
      <c r="C53" s="132" t="s">
        <v>66</v>
      </c>
      <c r="D53" s="135" t="s">
        <v>65</v>
      </c>
      <c r="E53" s="137">
        <v>2</v>
      </c>
      <c r="F53" s="137" t="s">
        <v>33</v>
      </c>
      <c r="G53" s="50" t="s">
        <v>123</v>
      </c>
      <c r="H53" s="51">
        <v>0</v>
      </c>
      <c r="I53" s="51">
        <v>1</v>
      </c>
      <c r="J53" s="51">
        <v>0</v>
      </c>
      <c r="K53" s="51">
        <v>0</v>
      </c>
      <c r="L53" s="121">
        <v>0</v>
      </c>
      <c r="M53" s="121">
        <v>1</v>
      </c>
      <c r="N53" s="121">
        <v>0</v>
      </c>
      <c r="O53" s="51">
        <v>0</v>
      </c>
      <c r="P53" s="51">
        <v>0</v>
      </c>
      <c r="Q53" s="51">
        <v>0</v>
      </c>
      <c r="R53" s="51">
        <v>0</v>
      </c>
      <c r="S53" s="51">
        <v>0</v>
      </c>
      <c r="T53" s="52"/>
    </row>
    <row r="54" spans="2:21" x14ac:dyDescent="0.25">
      <c r="B54" s="130"/>
      <c r="C54" s="133"/>
      <c r="D54" s="136"/>
      <c r="E54" s="138"/>
      <c r="F54" s="138"/>
      <c r="G54" s="4" t="s">
        <v>49</v>
      </c>
      <c r="H54" s="23">
        <v>0</v>
      </c>
      <c r="I54" s="23">
        <v>0</v>
      </c>
      <c r="J54" s="23">
        <v>0</v>
      </c>
      <c r="K54" s="23">
        <v>0.5</v>
      </c>
      <c r="L54" s="122">
        <v>7.0000000000000007E-2</v>
      </c>
      <c r="M54" s="122">
        <v>0</v>
      </c>
      <c r="N54" s="122">
        <v>0.1</v>
      </c>
      <c r="O54" s="23">
        <v>0.1</v>
      </c>
      <c r="P54" s="23">
        <v>0.13</v>
      </c>
      <c r="Q54" s="23">
        <v>0.1</v>
      </c>
      <c r="R54" s="23">
        <v>0.1</v>
      </c>
      <c r="S54" s="23">
        <v>0.06</v>
      </c>
      <c r="T54" s="53"/>
    </row>
    <row r="55" spans="2:21" x14ac:dyDescent="0.25">
      <c r="B55" s="130"/>
      <c r="C55" s="133"/>
      <c r="D55" s="136"/>
      <c r="E55" s="138"/>
      <c r="F55" s="138"/>
      <c r="G55" s="46" t="s">
        <v>50</v>
      </c>
      <c r="H55" s="90">
        <f>H54</f>
        <v>0</v>
      </c>
      <c r="I55" s="90">
        <f t="shared" ref="I55:S55" si="20">H55+I54</f>
        <v>0</v>
      </c>
      <c r="J55" s="90">
        <f t="shared" si="20"/>
        <v>0</v>
      </c>
      <c r="K55" s="90">
        <f t="shared" si="20"/>
        <v>0.5</v>
      </c>
      <c r="L55" s="123">
        <f t="shared" si="20"/>
        <v>0.57000000000000006</v>
      </c>
      <c r="M55" s="123">
        <f t="shared" si="20"/>
        <v>0.57000000000000006</v>
      </c>
      <c r="N55" s="123">
        <f t="shared" si="20"/>
        <v>0.67</v>
      </c>
      <c r="O55" s="90">
        <f t="shared" si="20"/>
        <v>0.77</v>
      </c>
      <c r="P55" s="90">
        <f t="shared" si="20"/>
        <v>0.9</v>
      </c>
      <c r="Q55" s="90">
        <f t="shared" si="20"/>
        <v>1</v>
      </c>
      <c r="R55" s="90">
        <f t="shared" si="20"/>
        <v>1.1000000000000001</v>
      </c>
      <c r="S55" s="90">
        <f t="shared" si="20"/>
        <v>1.1600000000000001</v>
      </c>
      <c r="T55" s="53"/>
      <c r="U55" s="24"/>
    </row>
    <row r="56" spans="2:21" ht="25.5" x14ac:dyDescent="0.25">
      <c r="B56" s="130"/>
      <c r="C56" s="133"/>
      <c r="D56" s="86">
        <v>38000000</v>
      </c>
      <c r="E56" s="138"/>
      <c r="F56" s="138"/>
      <c r="G56" s="69" t="s">
        <v>121</v>
      </c>
      <c r="H56" s="73">
        <v>0</v>
      </c>
      <c r="I56" s="73"/>
      <c r="J56" s="74"/>
      <c r="K56" s="75"/>
      <c r="L56" s="124"/>
      <c r="M56" s="124"/>
      <c r="N56" s="124"/>
      <c r="O56" s="75"/>
      <c r="P56" s="75"/>
      <c r="Q56" s="75"/>
      <c r="R56" s="75"/>
      <c r="S56" s="75"/>
      <c r="T56" s="53"/>
      <c r="U56" s="24"/>
    </row>
    <row r="57" spans="2:21" x14ac:dyDescent="0.25">
      <c r="B57" s="130"/>
      <c r="C57" s="133"/>
      <c r="D57" s="71"/>
      <c r="E57" s="138"/>
      <c r="F57" s="138"/>
      <c r="G57" s="45" t="s">
        <v>120</v>
      </c>
      <c r="H57" s="77"/>
      <c r="I57" s="77"/>
      <c r="J57" s="77"/>
      <c r="K57" s="77"/>
      <c r="L57" s="125"/>
      <c r="M57" s="125"/>
      <c r="N57" s="125"/>
      <c r="O57" s="77"/>
      <c r="P57" s="77"/>
      <c r="Q57" s="77"/>
      <c r="R57" s="77"/>
      <c r="S57" s="77"/>
      <c r="T57" s="53"/>
      <c r="U57" s="24"/>
    </row>
    <row r="58" spans="2:21" ht="15.75" thickBot="1" x14ac:dyDescent="0.3">
      <c r="B58" s="131"/>
      <c r="C58" s="134"/>
      <c r="D58" s="72"/>
      <c r="E58" s="139"/>
      <c r="F58" s="139"/>
      <c r="G58" s="54" t="s">
        <v>124</v>
      </c>
      <c r="H58" s="55">
        <f>H53</f>
        <v>0</v>
      </c>
      <c r="I58" s="55">
        <f>H58+I53</f>
        <v>1</v>
      </c>
      <c r="J58" s="55">
        <f t="shared" ref="J58" si="21">J53</f>
        <v>0</v>
      </c>
      <c r="K58" s="55">
        <f t="shared" ref="K58" si="22">J58+K53</f>
        <v>0</v>
      </c>
      <c r="L58" s="126">
        <f t="shared" ref="L58" si="23">L53</f>
        <v>0</v>
      </c>
      <c r="M58" s="126">
        <f t="shared" ref="M58" si="24">L58+M53</f>
        <v>1</v>
      </c>
      <c r="N58" s="126">
        <f t="shared" ref="N58" si="25">N53</f>
        <v>0</v>
      </c>
      <c r="O58" s="55">
        <f t="shared" ref="O58" si="26">N58+O53</f>
        <v>0</v>
      </c>
      <c r="P58" s="55">
        <f t="shared" ref="P58" si="27">P53</f>
        <v>0</v>
      </c>
      <c r="Q58" s="55">
        <f t="shared" ref="Q58" si="28">P58+Q53</f>
        <v>0</v>
      </c>
      <c r="R58" s="55">
        <f t="shared" ref="R58" si="29">R53</f>
        <v>0</v>
      </c>
      <c r="S58" s="55">
        <f t="shared" ref="S58" si="30">R58+S53</f>
        <v>0</v>
      </c>
      <c r="T58" s="56"/>
    </row>
    <row r="59" spans="2:21" ht="15" customHeight="1" x14ac:dyDescent="0.25">
      <c r="B59" s="129">
        <v>8</v>
      </c>
      <c r="C59" s="132" t="s">
        <v>146</v>
      </c>
      <c r="D59" s="135" t="s">
        <v>77</v>
      </c>
      <c r="E59" s="137">
        <v>1</v>
      </c>
      <c r="F59" s="137" t="s">
        <v>76</v>
      </c>
      <c r="G59" s="50" t="s">
        <v>123</v>
      </c>
      <c r="H59" s="114"/>
      <c r="I59" s="114"/>
      <c r="J59" s="114"/>
      <c r="K59" s="114"/>
      <c r="L59" s="121">
        <v>0</v>
      </c>
      <c r="M59" s="121">
        <v>0</v>
      </c>
      <c r="N59" s="121">
        <v>0</v>
      </c>
      <c r="O59" s="51">
        <v>0</v>
      </c>
      <c r="P59" s="51">
        <v>0</v>
      </c>
      <c r="Q59" s="51">
        <v>0</v>
      </c>
      <c r="R59" s="51">
        <v>1</v>
      </c>
      <c r="S59" s="51">
        <v>0</v>
      </c>
      <c r="T59" s="52"/>
    </row>
    <row r="60" spans="2:21" x14ac:dyDescent="0.25">
      <c r="B60" s="130"/>
      <c r="C60" s="133"/>
      <c r="D60" s="136"/>
      <c r="E60" s="138"/>
      <c r="F60" s="138"/>
      <c r="G60" s="4" t="s">
        <v>49</v>
      </c>
      <c r="H60" s="115"/>
      <c r="I60" s="115"/>
      <c r="J60" s="115"/>
      <c r="K60" s="115"/>
      <c r="L60" s="122">
        <v>0.05</v>
      </c>
      <c r="M60" s="122">
        <v>0.1</v>
      </c>
      <c r="N60" s="122">
        <v>0.15</v>
      </c>
      <c r="O60" s="23">
        <v>0.2</v>
      </c>
      <c r="P60" s="23">
        <v>0.3</v>
      </c>
      <c r="Q60" s="23">
        <v>0.1</v>
      </c>
      <c r="R60" s="23">
        <v>0.1</v>
      </c>
      <c r="S60" s="23">
        <v>0</v>
      </c>
      <c r="T60" s="53"/>
    </row>
    <row r="61" spans="2:21" x14ac:dyDescent="0.25">
      <c r="B61" s="130"/>
      <c r="C61" s="133"/>
      <c r="D61" s="136"/>
      <c r="E61" s="138"/>
      <c r="F61" s="138"/>
      <c r="G61" s="46" t="s">
        <v>50</v>
      </c>
      <c r="H61" s="116"/>
      <c r="I61" s="116"/>
      <c r="J61" s="116"/>
      <c r="K61" s="116"/>
      <c r="L61" s="123">
        <f t="shared" ref="L61:S61" si="31">K61+L60</f>
        <v>0.05</v>
      </c>
      <c r="M61" s="123">
        <f t="shared" si="31"/>
        <v>0.15000000000000002</v>
      </c>
      <c r="N61" s="123">
        <f t="shared" si="31"/>
        <v>0.30000000000000004</v>
      </c>
      <c r="O61" s="90">
        <f t="shared" si="31"/>
        <v>0.5</v>
      </c>
      <c r="P61" s="90">
        <f t="shared" si="31"/>
        <v>0.8</v>
      </c>
      <c r="Q61" s="90">
        <f t="shared" si="31"/>
        <v>0.9</v>
      </c>
      <c r="R61" s="90">
        <f t="shared" si="31"/>
        <v>1</v>
      </c>
      <c r="S61" s="90">
        <f t="shared" si="31"/>
        <v>1</v>
      </c>
      <c r="T61" s="53"/>
      <c r="U61" s="24"/>
    </row>
    <row r="62" spans="2:21" ht="25.5" x14ac:dyDescent="0.25">
      <c r="B62" s="130"/>
      <c r="C62" s="133"/>
      <c r="D62" s="86">
        <v>170650000</v>
      </c>
      <c r="E62" s="138"/>
      <c r="F62" s="138"/>
      <c r="G62" s="69" t="s">
        <v>121</v>
      </c>
      <c r="H62" s="117"/>
      <c r="I62" s="117"/>
      <c r="J62" s="118"/>
      <c r="K62" s="117"/>
      <c r="L62" s="124"/>
      <c r="M62" s="124"/>
      <c r="N62" s="124"/>
      <c r="O62" s="75"/>
      <c r="P62" s="75"/>
      <c r="Q62" s="75"/>
      <c r="R62" s="75"/>
      <c r="S62" s="75"/>
      <c r="T62" s="53"/>
      <c r="U62" s="24"/>
    </row>
    <row r="63" spans="2:21" x14ac:dyDescent="0.25">
      <c r="B63" s="130"/>
      <c r="C63" s="133"/>
      <c r="D63" s="71"/>
      <c r="E63" s="138"/>
      <c r="F63" s="138"/>
      <c r="G63" s="45" t="s">
        <v>120</v>
      </c>
      <c r="H63" s="119"/>
      <c r="I63" s="119"/>
      <c r="J63" s="119"/>
      <c r="K63" s="119"/>
      <c r="L63" s="125"/>
      <c r="M63" s="125"/>
      <c r="N63" s="125"/>
      <c r="O63" s="77"/>
      <c r="P63" s="77"/>
      <c r="Q63" s="77"/>
      <c r="R63" s="77"/>
      <c r="S63" s="77"/>
      <c r="T63" s="53"/>
      <c r="U63" s="24"/>
    </row>
    <row r="64" spans="2:21" ht="15.75" thickBot="1" x14ac:dyDescent="0.3">
      <c r="B64" s="131"/>
      <c r="C64" s="134"/>
      <c r="D64" s="72"/>
      <c r="E64" s="139"/>
      <c r="F64" s="139"/>
      <c r="G64" s="54" t="s">
        <v>124</v>
      </c>
      <c r="H64" s="55">
        <f>H59</f>
        <v>0</v>
      </c>
      <c r="I64" s="55">
        <f>H64+I59</f>
        <v>0</v>
      </c>
      <c r="J64" s="55">
        <f>I64+J59</f>
        <v>0</v>
      </c>
      <c r="K64" s="55"/>
      <c r="L64" s="126"/>
      <c r="M64" s="126"/>
      <c r="N64" s="126"/>
      <c r="O64" s="55"/>
      <c r="P64" s="55"/>
      <c r="Q64" s="55"/>
      <c r="R64" s="55"/>
      <c r="S64" s="55"/>
      <c r="T64" s="56"/>
    </row>
    <row r="65" spans="2:21" x14ac:dyDescent="0.25">
      <c r="B65" s="129">
        <v>9</v>
      </c>
      <c r="C65" s="132" t="s">
        <v>90</v>
      </c>
      <c r="D65" s="135" t="s">
        <v>128</v>
      </c>
      <c r="E65" s="137">
        <v>4</v>
      </c>
      <c r="F65" s="137" t="s">
        <v>32</v>
      </c>
      <c r="G65" s="50" t="s">
        <v>123</v>
      </c>
      <c r="H65" s="114"/>
      <c r="I65" s="114"/>
      <c r="J65" s="114"/>
      <c r="K65" s="114"/>
      <c r="L65" s="121">
        <v>0</v>
      </c>
      <c r="M65" s="121">
        <v>0</v>
      </c>
      <c r="N65" s="121">
        <v>0</v>
      </c>
      <c r="O65" s="51">
        <v>0</v>
      </c>
      <c r="P65" s="51">
        <v>0</v>
      </c>
      <c r="Q65" s="51">
        <v>1</v>
      </c>
      <c r="R65" s="51">
        <v>0</v>
      </c>
      <c r="S65" s="51">
        <v>0</v>
      </c>
      <c r="T65" s="52"/>
    </row>
    <row r="66" spans="2:21" x14ac:dyDescent="0.25">
      <c r="B66" s="130"/>
      <c r="C66" s="133"/>
      <c r="D66" s="136"/>
      <c r="E66" s="138"/>
      <c r="F66" s="138"/>
      <c r="G66" s="4" t="s">
        <v>49</v>
      </c>
      <c r="H66" s="115"/>
      <c r="I66" s="115"/>
      <c r="J66" s="115"/>
      <c r="K66" s="115"/>
      <c r="L66" s="122">
        <v>0.05</v>
      </c>
      <c r="M66" s="122">
        <v>0.1</v>
      </c>
      <c r="N66" s="122">
        <v>0.1</v>
      </c>
      <c r="O66" s="23">
        <v>0.1</v>
      </c>
      <c r="P66" s="23">
        <v>0.65</v>
      </c>
      <c r="Q66" s="23">
        <v>0</v>
      </c>
      <c r="R66" s="23">
        <v>0</v>
      </c>
      <c r="S66" s="23">
        <v>0</v>
      </c>
      <c r="T66" s="53"/>
    </row>
    <row r="67" spans="2:21" x14ac:dyDescent="0.25">
      <c r="B67" s="130"/>
      <c r="C67" s="133"/>
      <c r="D67" s="136"/>
      <c r="E67" s="138"/>
      <c r="F67" s="138"/>
      <c r="G67" s="46" t="s">
        <v>50</v>
      </c>
      <c r="H67" s="116"/>
      <c r="I67" s="116"/>
      <c r="J67" s="116"/>
      <c r="K67" s="116"/>
      <c r="L67" s="123">
        <f t="shared" ref="L67:N67" si="32">K67+L66</f>
        <v>0.05</v>
      </c>
      <c r="M67" s="123">
        <f t="shared" si="32"/>
        <v>0.15000000000000002</v>
      </c>
      <c r="N67" s="123">
        <f t="shared" si="32"/>
        <v>0.25</v>
      </c>
      <c r="O67" s="90">
        <f>N67+O66</f>
        <v>0.35</v>
      </c>
      <c r="P67" s="90">
        <f>O67+P66</f>
        <v>1</v>
      </c>
      <c r="Q67" s="90">
        <f>P67+Q66</f>
        <v>1</v>
      </c>
      <c r="R67" s="90">
        <f>Q67+R66</f>
        <v>1</v>
      </c>
      <c r="S67" s="90">
        <f>R67+S66</f>
        <v>1</v>
      </c>
      <c r="T67" s="53"/>
      <c r="U67" s="24"/>
    </row>
    <row r="68" spans="2:21" ht="25.5" x14ac:dyDescent="0.25">
      <c r="B68" s="130"/>
      <c r="C68" s="133"/>
      <c r="D68" s="86">
        <v>750000000</v>
      </c>
      <c r="E68" s="138"/>
      <c r="F68" s="138"/>
      <c r="G68" s="69" t="s">
        <v>121</v>
      </c>
      <c r="H68" s="117"/>
      <c r="I68" s="117"/>
      <c r="J68" s="118"/>
      <c r="K68" s="117"/>
      <c r="L68" s="127"/>
      <c r="M68" s="127"/>
      <c r="N68" s="127"/>
      <c r="O68" s="75">
        <v>0</v>
      </c>
      <c r="P68" s="75">
        <v>0</v>
      </c>
      <c r="Q68" s="75">
        <v>0</v>
      </c>
      <c r="R68" s="75">
        <v>0</v>
      </c>
      <c r="S68" s="75">
        <v>0</v>
      </c>
      <c r="T68" s="53"/>
      <c r="U68" s="24"/>
    </row>
    <row r="69" spans="2:21" x14ac:dyDescent="0.25">
      <c r="B69" s="130"/>
      <c r="C69" s="133"/>
      <c r="D69" s="71"/>
      <c r="E69" s="138"/>
      <c r="F69" s="138"/>
      <c r="G69" s="45" t="s">
        <v>120</v>
      </c>
      <c r="H69" s="119"/>
      <c r="I69" s="119"/>
      <c r="J69" s="119"/>
      <c r="K69" s="119"/>
      <c r="L69" s="125"/>
      <c r="M69" s="125"/>
      <c r="N69" s="125"/>
      <c r="O69" s="77"/>
      <c r="P69" s="77"/>
      <c r="Q69" s="77"/>
      <c r="R69" s="77"/>
      <c r="S69" s="77"/>
      <c r="T69" s="53"/>
      <c r="U69" s="24"/>
    </row>
    <row r="70" spans="2:21" ht="15.75" thickBot="1" x14ac:dyDescent="0.3">
      <c r="B70" s="131"/>
      <c r="C70" s="134"/>
      <c r="D70" s="72"/>
      <c r="E70" s="139"/>
      <c r="F70" s="139"/>
      <c r="G70" s="54" t="s">
        <v>124</v>
      </c>
      <c r="H70" s="55"/>
      <c r="I70" s="55"/>
      <c r="J70" s="55"/>
      <c r="K70" s="55"/>
      <c r="L70" s="126"/>
      <c r="M70" s="126"/>
      <c r="N70" s="126"/>
      <c r="O70" s="55"/>
      <c r="P70" s="55"/>
      <c r="Q70" s="55"/>
      <c r="R70" s="55"/>
      <c r="S70" s="55"/>
      <c r="T70" s="56"/>
    </row>
    <row r="71" spans="2:21" x14ac:dyDescent="0.25">
      <c r="B71" s="129">
        <v>10</v>
      </c>
      <c r="C71" s="132" t="s">
        <v>147</v>
      </c>
      <c r="D71" s="135" t="s">
        <v>69</v>
      </c>
      <c r="E71" s="137">
        <v>1</v>
      </c>
      <c r="F71" s="137" t="s">
        <v>32</v>
      </c>
      <c r="G71" s="50" t="s">
        <v>123</v>
      </c>
      <c r="H71" s="114"/>
      <c r="I71" s="114"/>
      <c r="J71" s="114"/>
      <c r="K71" s="114"/>
      <c r="L71" s="121">
        <v>0</v>
      </c>
      <c r="M71" s="121">
        <v>0</v>
      </c>
      <c r="N71" s="121">
        <v>0</v>
      </c>
      <c r="O71" s="51">
        <v>0</v>
      </c>
      <c r="P71" s="51">
        <v>0</v>
      </c>
      <c r="Q71" s="51">
        <v>0</v>
      </c>
      <c r="R71" s="51">
        <v>1</v>
      </c>
      <c r="S71" s="51">
        <v>0</v>
      </c>
      <c r="T71" s="52"/>
    </row>
    <row r="72" spans="2:21" x14ac:dyDescent="0.25">
      <c r="B72" s="130"/>
      <c r="C72" s="133"/>
      <c r="D72" s="136"/>
      <c r="E72" s="138"/>
      <c r="F72" s="138"/>
      <c r="G72" s="4" t="s">
        <v>49</v>
      </c>
      <c r="H72" s="115"/>
      <c r="I72" s="115"/>
      <c r="J72" s="115"/>
      <c r="K72" s="115"/>
      <c r="L72" s="122">
        <v>0.05</v>
      </c>
      <c r="M72" s="122">
        <v>0.1</v>
      </c>
      <c r="N72" s="122">
        <v>0.15</v>
      </c>
      <c r="O72" s="23">
        <v>0.2</v>
      </c>
      <c r="P72" s="23">
        <v>0.2</v>
      </c>
      <c r="Q72" s="23">
        <v>0.2</v>
      </c>
      <c r="R72" s="23">
        <v>0.1</v>
      </c>
      <c r="S72" s="23">
        <v>0</v>
      </c>
      <c r="T72" s="53"/>
    </row>
    <row r="73" spans="2:21" x14ac:dyDescent="0.25">
      <c r="B73" s="130"/>
      <c r="C73" s="133"/>
      <c r="D73" s="136"/>
      <c r="E73" s="138"/>
      <c r="F73" s="138"/>
      <c r="G73" s="46" t="s">
        <v>50</v>
      </c>
      <c r="H73" s="116"/>
      <c r="I73" s="116"/>
      <c r="J73" s="116"/>
      <c r="K73" s="116"/>
      <c r="L73" s="123">
        <f t="shared" ref="L73:S73" si="33">K73+L72</f>
        <v>0.05</v>
      </c>
      <c r="M73" s="123">
        <f t="shared" si="33"/>
        <v>0.15000000000000002</v>
      </c>
      <c r="N73" s="123">
        <f t="shared" si="33"/>
        <v>0.30000000000000004</v>
      </c>
      <c r="O73" s="90">
        <f t="shared" si="33"/>
        <v>0.5</v>
      </c>
      <c r="P73" s="90">
        <f t="shared" si="33"/>
        <v>0.7</v>
      </c>
      <c r="Q73" s="90">
        <f t="shared" si="33"/>
        <v>0.89999999999999991</v>
      </c>
      <c r="R73" s="90">
        <f t="shared" si="33"/>
        <v>0.99999999999999989</v>
      </c>
      <c r="S73" s="90">
        <f t="shared" si="33"/>
        <v>0.99999999999999989</v>
      </c>
      <c r="T73" s="53"/>
      <c r="U73" s="24"/>
    </row>
    <row r="74" spans="2:21" ht="25.5" x14ac:dyDescent="0.25">
      <c r="B74" s="130"/>
      <c r="C74" s="133"/>
      <c r="D74" s="86">
        <v>9458000</v>
      </c>
      <c r="E74" s="138"/>
      <c r="F74" s="138"/>
      <c r="G74" s="69" t="s">
        <v>121</v>
      </c>
      <c r="H74" s="117"/>
      <c r="I74" s="117"/>
      <c r="J74" s="118"/>
      <c r="K74" s="117"/>
      <c r="L74" s="124"/>
      <c r="M74" s="124"/>
      <c r="N74" s="124"/>
      <c r="O74" s="75"/>
      <c r="P74" s="75"/>
      <c r="Q74" s="75"/>
      <c r="R74" s="75"/>
      <c r="S74" s="75"/>
      <c r="T74" s="53"/>
      <c r="U74" s="24"/>
    </row>
    <row r="75" spans="2:21" x14ac:dyDescent="0.25">
      <c r="B75" s="130"/>
      <c r="C75" s="133"/>
      <c r="D75" s="71"/>
      <c r="E75" s="138"/>
      <c r="F75" s="138"/>
      <c r="G75" s="45" t="s">
        <v>120</v>
      </c>
      <c r="H75" s="119"/>
      <c r="I75" s="119"/>
      <c r="J75" s="119"/>
      <c r="K75" s="119"/>
      <c r="L75" s="125"/>
      <c r="M75" s="125"/>
      <c r="N75" s="125"/>
      <c r="O75" s="77"/>
      <c r="P75" s="77"/>
      <c r="Q75" s="77"/>
      <c r="R75" s="77"/>
      <c r="S75" s="77"/>
      <c r="T75" s="53"/>
      <c r="U75" s="24"/>
    </row>
    <row r="76" spans="2:21" ht="15.75" thickBot="1" x14ac:dyDescent="0.3">
      <c r="B76" s="131"/>
      <c r="C76" s="134"/>
      <c r="D76" s="72"/>
      <c r="E76" s="139"/>
      <c r="F76" s="139"/>
      <c r="G76" s="54" t="s">
        <v>124</v>
      </c>
      <c r="H76" s="55">
        <f>H71</f>
        <v>0</v>
      </c>
      <c r="I76" s="55"/>
      <c r="J76" s="55"/>
      <c r="K76" s="55"/>
      <c r="L76" s="126"/>
      <c r="M76" s="126"/>
      <c r="N76" s="126"/>
      <c r="O76" s="55"/>
      <c r="P76" s="55"/>
      <c r="Q76" s="55"/>
      <c r="R76" s="55"/>
      <c r="S76" s="55"/>
      <c r="T76" s="56"/>
    </row>
    <row r="77" spans="2:21" x14ac:dyDescent="0.25">
      <c r="B77" s="129">
        <v>11</v>
      </c>
      <c r="C77" s="132" t="s">
        <v>149</v>
      </c>
      <c r="D77" s="135" t="s">
        <v>80</v>
      </c>
      <c r="E77" s="137">
        <v>1</v>
      </c>
      <c r="F77" s="137" t="s">
        <v>32</v>
      </c>
      <c r="G77" s="50" t="s">
        <v>123</v>
      </c>
      <c r="H77" s="114"/>
      <c r="I77" s="114"/>
      <c r="J77" s="114"/>
      <c r="K77" s="114"/>
      <c r="L77" s="121">
        <v>0</v>
      </c>
      <c r="M77" s="121">
        <v>0</v>
      </c>
      <c r="N77" s="121">
        <v>0</v>
      </c>
      <c r="O77" s="51">
        <v>0</v>
      </c>
      <c r="P77" s="51">
        <v>0</v>
      </c>
      <c r="Q77" s="51">
        <v>0</v>
      </c>
      <c r="R77" s="51">
        <v>1</v>
      </c>
      <c r="S77" s="51">
        <v>0</v>
      </c>
      <c r="T77" s="52"/>
    </row>
    <row r="78" spans="2:21" x14ac:dyDescent="0.25">
      <c r="B78" s="130"/>
      <c r="C78" s="133"/>
      <c r="D78" s="136"/>
      <c r="E78" s="138"/>
      <c r="F78" s="138"/>
      <c r="G78" s="4" t="s">
        <v>49</v>
      </c>
      <c r="H78" s="115"/>
      <c r="I78" s="115"/>
      <c r="J78" s="115"/>
      <c r="K78" s="115"/>
      <c r="L78" s="122">
        <v>0.05</v>
      </c>
      <c r="M78" s="122">
        <v>0.1</v>
      </c>
      <c r="N78" s="122">
        <v>0.15</v>
      </c>
      <c r="O78" s="23">
        <v>0.15</v>
      </c>
      <c r="P78" s="23">
        <v>0.2</v>
      </c>
      <c r="Q78" s="23">
        <v>0.25</v>
      </c>
      <c r="R78" s="23">
        <v>0.1</v>
      </c>
      <c r="S78" s="23">
        <v>0</v>
      </c>
      <c r="T78" s="53"/>
    </row>
    <row r="79" spans="2:21" x14ac:dyDescent="0.25">
      <c r="B79" s="130"/>
      <c r="C79" s="133"/>
      <c r="D79" s="136"/>
      <c r="E79" s="138"/>
      <c r="F79" s="138"/>
      <c r="G79" s="46" t="s">
        <v>50</v>
      </c>
      <c r="H79" s="116"/>
      <c r="I79" s="116"/>
      <c r="J79" s="116"/>
      <c r="K79" s="116"/>
      <c r="L79" s="123">
        <f t="shared" ref="L79:S79" si="34">K79+L78</f>
        <v>0.05</v>
      </c>
      <c r="M79" s="123">
        <f t="shared" si="34"/>
        <v>0.15000000000000002</v>
      </c>
      <c r="N79" s="123">
        <f t="shared" si="34"/>
        <v>0.30000000000000004</v>
      </c>
      <c r="O79" s="90">
        <f t="shared" si="34"/>
        <v>0.45000000000000007</v>
      </c>
      <c r="P79" s="90">
        <f t="shared" si="34"/>
        <v>0.65000000000000013</v>
      </c>
      <c r="Q79" s="90">
        <f t="shared" si="34"/>
        <v>0.90000000000000013</v>
      </c>
      <c r="R79" s="90">
        <f t="shared" si="34"/>
        <v>1.0000000000000002</v>
      </c>
      <c r="S79" s="90">
        <f t="shared" si="34"/>
        <v>1.0000000000000002</v>
      </c>
      <c r="T79" s="53"/>
      <c r="U79" s="24"/>
    </row>
    <row r="80" spans="2:21" ht="25.5" x14ac:dyDescent="0.25">
      <c r="B80" s="130"/>
      <c r="C80" s="133"/>
      <c r="D80" s="86">
        <v>84581000</v>
      </c>
      <c r="E80" s="138"/>
      <c r="F80" s="138"/>
      <c r="G80" s="69" t="s">
        <v>121</v>
      </c>
      <c r="H80" s="117"/>
      <c r="I80" s="117"/>
      <c r="J80" s="118"/>
      <c r="K80" s="117"/>
      <c r="L80" s="124"/>
      <c r="M80" s="124"/>
      <c r="N80" s="124"/>
      <c r="O80" s="75"/>
      <c r="P80" s="75"/>
      <c r="Q80" s="75"/>
      <c r="R80" s="75"/>
      <c r="S80" s="75"/>
      <c r="T80" s="53"/>
      <c r="U80" s="24"/>
    </row>
    <row r="81" spans="2:21" x14ac:dyDescent="0.25">
      <c r="B81" s="130"/>
      <c r="C81" s="133"/>
      <c r="D81" s="71"/>
      <c r="E81" s="138"/>
      <c r="F81" s="138"/>
      <c r="G81" s="45" t="s">
        <v>120</v>
      </c>
      <c r="H81" s="119"/>
      <c r="I81" s="119"/>
      <c r="J81" s="119"/>
      <c r="K81" s="119"/>
      <c r="L81" s="125"/>
      <c r="M81" s="125"/>
      <c r="N81" s="125"/>
      <c r="O81" s="77"/>
      <c r="P81" s="77"/>
      <c r="Q81" s="77"/>
      <c r="R81" s="77"/>
      <c r="S81" s="77"/>
      <c r="T81" s="53"/>
      <c r="U81" s="24"/>
    </row>
    <row r="82" spans="2:21" ht="15.75" thickBot="1" x14ac:dyDescent="0.3">
      <c r="B82" s="131"/>
      <c r="C82" s="134"/>
      <c r="D82" s="72"/>
      <c r="E82" s="139"/>
      <c r="F82" s="139"/>
      <c r="G82" s="54" t="s">
        <v>124</v>
      </c>
      <c r="H82" s="55">
        <f>H77</f>
        <v>0</v>
      </c>
      <c r="I82" s="55">
        <f t="shared" ref="I82:S82" si="35">H82+I77</f>
        <v>0</v>
      </c>
      <c r="J82" s="55">
        <f t="shared" si="35"/>
        <v>0</v>
      </c>
      <c r="K82" s="55">
        <f t="shared" si="35"/>
        <v>0</v>
      </c>
      <c r="L82" s="126">
        <f t="shared" si="35"/>
        <v>0</v>
      </c>
      <c r="M82" s="126">
        <f t="shared" si="35"/>
        <v>0</v>
      </c>
      <c r="N82" s="126">
        <f t="shared" si="35"/>
        <v>0</v>
      </c>
      <c r="O82" s="55">
        <f t="shared" si="35"/>
        <v>0</v>
      </c>
      <c r="P82" s="55">
        <f t="shared" si="35"/>
        <v>0</v>
      </c>
      <c r="Q82" s="55">
        <f t="shared" si="35"/>
        <v>0</v>
      </c>
      <c r="R82" s="55">
        <f t="shared" si="35"/>
        <v>1</v>
      </c>
      <c r="S82" s="55">
        <f t="shared" si="35"/>
        <v>1</v>
      </c>
      <c r="T82" s="56"/>
    </row>
    <row r="83" spans="2:21" ht="15" customHeight="1" x14ac:dyDescent="0.25">
      <c r="B83" s="129" t="s">
        <v>42</v>
      </c>
      <c r="C83" s="132" t="s">
        <v>150</v>
      </c>
      <c r="D83" s="166" t="s">
        <v>87</v>
      </c>
      <c r="E83" s="137">
        <v>1</v>
      </c>
      <c r="F83" s="137" t="s">
        <v>32</v>
      </c>
      <c r="G83" s="50" t="s">
        <v>123</v>
      </c>
      <c r="H83" s="114"/>
      <c r="I83" s="114"/>
      <c r="J83" s="114"/>
      <c r="K83" s="114"/>
      <c r="L83" s="121">
        <v>0</v>
      </c>
      <c r="M83" s="121">
        <v>0</v>
      </c>
      <c r="N83" s="121">
        <v>0</v>
      </c>
      <c r="O83" s="51">
        <v>1</v>
      </c>
      <c r="P83" s="51">
        <v>0</v>
      </c>
      <c r="Q83" s="51">
        <v>0</v>
      </c>
      <c r="R83" s="51">
        <v>0</v>
      </c>
      <c r="S83" s="51">
        <v>0</v>
      </c>
      <c r="T83" s="52"/>
    </row>
    <row r="84" spans="2:21" x14ac:dyDescent="0.25">
      <c r="B84" s="130"/>
      <c r="C84" s="133"/>
      <c r="D84" s="167"/>
      <c r="E84" s="138"/>
      <c r="F84" s="138"/>
      <c r="G84" s="4" t="s">
        <v>49</v>
      </c>
      <c r="H84" s="115"/>
      <c r="I84" s="115"/>
      <c r="J84" s="115"/>
      <c r="K84" s="115"/>
      <c r="L84" s="122">
        <v>0.1</v>
      </c>
      <c r="M84" s="122">
        <v>0.2</v>
      </c>
      <c r="N84" s="122">
        <v>0.3</v>
      </c>
      <c r="O84" s="23">
        <v>0.2</v>
      </c>
      <c r="P84" s="23">
        <v>0.1</v>
      </c>
      <c r="Q84" s="23">
        <v>0.1</v>
      </c>
      <c r="R84" s="23">
        <v>0</v>
      </c>
      <c r="S84" s="23">
        <v>0</v>
      </c>
      <c r="T84" s="53"/>
    </row>
    <row r="85" spans="2:21" x14ac:dyDescent="0.25">
      <c r="B85" s="130"/>
      <c r="C85" s="133"/>
      <c r="D85" s="167"/>
      <c r="E85" s="138"/>
      <c r="F85" s="138"/>
      <c r="G85" s="46" t="s">
        <v>50</v>
      </c>
      <c r="H85" s="116"/>
      <c r="I85" s="116"/>
      <c r="J85" s="116"/>
      <c r="K85" s="116"/>
      <c r="L85" s="123">
        <f t="shared" ref="L85:S85" si="36">K85+L84</f>
        <v>0.1</v>
      </c>
      <c r="M85" s="123">
        <f t="shared" si="36"/>
        <v>0.30000000000000004</v>
      </c>
      <c r="N85" s="123">
        <f t="shared" si="36"/>
        <v>0.60000000000000009</v>
      </c>
      <c r="O85" s="90">
        <f t="shared" si="36"/>
        <v>0.8</v>
      </c>
      <c r="P85" s="90">
        <f t="shared" si="36"/>
        <v>0.9</v>
      </c>
      <c r="Q85" s="90">
        <f t="shared" si="36"/>
        <v>1</v>
      </c>
      <c r="R85" s="90">
        <f t="shared" si="36"/>
        <v>1</v>
      </c>
      <c r="S85" s="90">
        <f t="shared" si="36"/>
        <v>1</v>
      </c>
      <c r="T85" s="53"/>
      <c r="U85" s="24"/>
    </row>
    <row r="86" spans="2:21" ht="25.5" x14ac:dyDescent="0.25">
      <c r="B86" s="130"/>
      <c r="C86" s="133"/>
      <c r="D86" s="86">
        <v>16250000</v>
      </c>
      <c r="E86" s="138"/>
      <c r="F86" s="138"/>
      <c r="G86" s="69" t="s">
        <v>121</v>
      </c>
      <c r="H86" s="117"/>
      <c r="I86" s="117"/>
      <c r="J86" s="118"/>
      <c r="K86" s="117"/>
      <c r="L86" s="124"/>
      <c r="M86" s="124"/>
      <c r="N86" s="124"/>
      <c r="O86" s="75"/>
      <c r="P86" s="75"/>
      <c r="Q86" s="75"/>
      <c r="R86" s="75"/>
      <c r="S86" s="75"/>
      <c r="T86" s="53"/>
      <c r="U86" s="24"/>
    </row>
    <row r="87" spans="2:21" x14ac:dyDescent="0.25">
      <c r="B87" s="130"/>
      <c r="C87" s="133"/>
      <c r="D87" s="71"/>
      <c r="E87" s="138"/>
      <c r="F87" s="138"/>
      <c r="G87" s="45" t="s">
        <v>120</v>
      </c>
      <c r="H87" s="119"/>
      <c r="I87" s="119"/>
      <c r="J87" s="119"/>
      <c r="K87" s="119"/>
      <c r="L87" s="125"/>
      <c r="M87" s="125"/>
      <c r="N87" s="125"/>
      <c r="O87" s="77"/>
      <c r="P87" s="77"/>
      <c r="Q87" s="77"/>
      <c r="R87" s="77"/>
      <c r="S87" s="77"/>
      <c r="T87" s="53"/>
      <c r="U87" s="24"/>
    </row>
    <row r="88" spans="2:21" ht="15.75" thickBot="1" x14ac:dyDescent="0.3">
      <c r="B88" s="131"/>
      <c r="C88" s="134"/>
      <c r="D88" s="72"/>
      <c r="E88" s="139"/>
      <c r="F88" s="139"/>
      <c r="G88" s="54" t="s">
        <v>124</v>
      </c>
      <c r="H88" s="55">
        <f>H83</f>
        <v>0</v>
      </c>
      <c r="I88" s="55"/>
      <c r="J88" s="55"/>
      <c r="K88" s="55"/>
      <c r="L88" s="126"/>
      <c r="M88" s="126"/>
      <c r="N88" s="126"/>
      <c r="O88" s="55"/>
      <c r="P88" s="55"/>
      <c r="Q88" s="55"/>
      <c r="R88" s="55"/>
      <c r="S88" s="55"/>
      <c r="T88" s="56"/>
    </row>
    <row r="89" spans="2:21" x14ac:dyDescent="0.25">
      <c r="B89" s="129" t="s">
        <v>42</v>
      </c>
      <c r="C89" s="132" t="s">
        <v>150</v>
      </c>
      <c r="D89" s="166" t="s">
        <v>36</v>
      </c>
      <c r="E89" s="160">
        <v>1</v>
      </c>
      <c r="F89" s="160" t="s">
        <v>32</v>
      </c>
      <c r="G89" s="50" t="s">
        <v>123</v>
      </c>
      <c r="H89" s="114"/>
      <c r="I89" s="114"/>
      <c r="J89" s="114"/>
      <c r="K89" s="114"/>
      <c r="L89" s="121">
        <v>0</v>
      </c>
      <c r="M89" s="121">
        <v>0</v>
      </c>
      <c r="N89" s="121">
        <v>0</v>
      </c>
      <c r="O89" s="51">
        <v>0</v>
      </c>
      <c r="P89" s="51">
        <v>0</v>
      </c>
      <c r="Q89" s="51">
        <v>0</v>
      </c>
      <c r="R89" s="51">
        <v>0</v>
      </c>
      <c r="S89" s="51">
        <v>1</v>
      </c>
      <c r="T89" s="52"/>
    </row>
    <row r="90" spans="2:21" x14ac:dyDescent="0.25">
      <c r="B90" s="130"/>
      <c r="C90" s="133"/>
      <c r="D90" s="167"/>
      <c r="E90" s="161"/>
      <c r="F90" s="161"/>
      <c r="G90" s="4" t="s">
        <v>49</v>
      </c>
      <c r="H90" s="115"/>
      <c r="I90" s="115"/>
      <c r="J90" s="115"/>
      <c r="K90" s="115"/>
      <c r="L90" s="122">
        <v>0.1</v>
      </c>
      <c r="M90" s="122">
        <v>0.2</v>
      </c>
      <c r="N90" s="122">
        <v>0.3</v>
      </c>
      <c r="O90" s="23">
        <v>0.2</v>
      </c>
      <c r="P90" s="23">
        <v>0.1</v>
      </c>
      <c r="Q90" s="23">
        <v>0.1</v>
      </c>
      <c r="R90" s="23">
        <v>0</v>
      </c>
      <c r="S90" s="23">
        <v>0</v>
      </c>
      <c r="T90" s="53"/>
    </row>
    <row r="91" spans="2:21" x14ac:dyDescent="0.25">
      <c r="B91" s="130"/>
      <c r="C91" s="133"/>
      <c r="D91" s="167"/>
      <c r="E91" s="161"/>
      <c r="F91" s="161"/>
      <c r="G91" s="46" t="s">
        <v>50</v>
      </c>
      <c r="H91" s="116"/>
      <c r="I91" s="116"/>
      <c r="J91" s="116"/>
      <c r="K91" s="116"/>
      <c r="L91" s="123">
        <f>K91+L90</f>
        <v>0.1</v>
      </c>
      <c r="M91" s="123">
        <f>L91+M90</f>
        <v>0.30000000000000004</v>
      </c>
      <c r="N91" s="123">
        <f t="shared" ref="N91:S91" si="37">M91+N90</f>
        <v>0.60000000000000009</v>
      </c>
      <c r="O91" s="90">
        <f t="shared" si="37"/>
        <v>0.8</v>
      </c>
      <c r="P91" s="90">
        <f t="shared" si="37"/>
        <v>0.9</v>
      </c>
      <c r="Q91" s="90">
        <f t="shared" si="37"/>
        <v>1</v>
      </c>
      <c r="R91" s="90">
        <f t="shared" si="37"/>
        <v>1</v>
      </c>
      <c r="S91" s="90">
        <f t="shared" si="37"/>
        <v>1</v>
      </c>
      <c r="T91" s="53"/>
      <c r="U91" s="24"/>
    </row>
    <row r="92" spans="2:21" ht="25.5" x14ac:dyDescent="0.25">
      <c r="B92" s="130"/>
      <c r="C92" s="133"/>
      <c r="D92" s="86">
        <v>66000000</v>
      </c>
      <c r="E92" s="161"/>
      <c r="F92" s="161"/>
      <c r="G92" s="69" t="s">
        <v>121</v>
      </c>
      <c r="H92" s="117"/>
      <c r="I92" s="117"/>
      <c r="J92" s="118"/>
      <c r="K92" s="117"/>
      <c r="L92" s="124">
        <v>0</v>
      </c>
      <c r="M92" s="124">
        <v>0</v>
      </c>
      <c r="N92" s="124">
        <v>0</v>
      </c>
      <c r="O92" s="75">
        <v>0</v>
      </c>
      <c r="P92" s="75">
        <v>0</v>
      </c>
      <c r="Q92" s="75">
        <v>0</v>
      </c>
      <c r="R92" s="75">
        <v>0</v>
      </c>
      <c r="S92" s="75">
        <v>0</v>
      </c>
      <c r="T92" s="53"/>
      <c r="U92" s="24"/>
    </row>
    <row r="93" spans="2:21" x14ac:dyDescent="0.25">
      <c r="B93" s="130"/>
      <c r="C93" s="133"/>
      <c r="D93" s="78"/>
      <c r="E93" s="161"/>
      <c r="F93" s="161"/>
      <c r="G93" s="45" t="s">
        <v>120</v>
      </c>
      <c r="H93" s="119"/>
      <c r="I93" s="119"/>
      <c r="J93" s="119"/>
      <c r="K93" s="119"/>
      <c r="L93" s="125"/>
      <c r="M93" s="125"/>
      <c r="N93" s="125"/>
      <c r="O93" s="77"/>
      <c r="P93" s="77"/>
      <c r="Q93" s="77"/>
      <c r="R93" s="77"/>
      <c r="S93" s="77"/>
      <c r="T93" s="53"/>
      <c r="U93" s="24"/>
    </row>
    <row r="94" spans="2:21" ht="15.75" thickBot="1" x14ac:dyDescent="0.3">
      <c r="B94" s="131"/>
      <c r="C94" s="134"/>
      <c r="D94" s="79"/>
      <c r="E94" s="162"/>
      <c r="F94" s="162"/>
      <c r="G94" s="54" t="s">
        <v>124</v>
      </c>
      <c r="H94" s="55">
        <v>0</v>
      </c>
      <c r="I94" s="55">
        <v>0</v>
      </c>
      <c r="J94" s="55">
        <f>I94+J89</f>
        <v>0</v>
      </c>
      <c r="K94" s="55">
        <f>J94+K89</f>
        <v>0</v>
      </c>
      <c r="L94" s="126">
        <f>K94+L89</f>
        <v>0</v>
      </c>
      <c r="M94" s="126">
        <f>L94+M89</f>
        <v>0</v>
      </c>
      <c r="N94" s="126">
        <f t="shared" ref="N94:S94" si="38">M94+N89</f>
        <v>0</v>
      </c>
      <c r="O94" s="55">
        <f>N94+O89</f>
        <v>0</v>
      </c>
      <c r="P94" s="55">
        <f t="shared" si="38"/>
        <v>0</v>
      </c>
      <c r="Q94" s="55">
        <f t="shared" si="38"/>
        <v>0</v>
      </c>
      <c r="R94" s="55">
        <f>Q94+R89</f>
        <v>0</v>
      </c>
      <c r="S94" s="55">
        <f t="shared" si="38"/>
        <v>1</v>
      </c>
      <c r="T94" s="56"/>
    </row>
    <row r="95" spans="2:21" s="42" customFormat="1" x14ac:dyDescent="0.25">
      <c r="B95" s="168">
        <v>12</v>
      </c>
      <c r="C95" s="171" t="s">
        <v>150</v>
      </c>
      <c r="D95" s="174" t="s">
        <v>72</v>
      </c>
      <c r="E95" s="171">
        <v>2</v>
      </c>
      <c r="F95" s="171" t="s">
        <v>32</v>
      </c>
      <c r="G95" s="59" t="s">
        <v>18</v>
      </c>
      <c r="H95" s="114"/>
      <c r="I95" s="114"/>
      <c r="J95" s="114"/>
      <c r="K95" s="114"/>
      <c r="L95" s="121">
        <f t="shared" ref="L95:R95" si="39">(L83+L89)/2</f>
        <v>0</v>
      </c>
      <c r="M95" s="60">
        <f t="shared" si="39"/>
        <v>0</v>
      </c>
      <c r="N95" s="60">
        <f t="shared" si="39"/>
        <v>0</v>
      </c>
      <c r="O95" s="60">
        <v>1</v>
      </c>
      <c r="P95" s="60">
        <f t="shared" si="39"/>
        <v>0</v>
      </c>
      <c r="Q95" s="60">
        <f t="shared" si="39"/>
        <v>0</v>
      </c>
      <c r="R95" s="60">
        <f t="shared" si="39"/>
        <v>0</v>
      </c>
      <c r="S95" s="60">
        <v>1</v>
      </c>
      <c r="T95" s="61"/>
    </row>
    <row r="96" spans="2:21" s="42" customFormat="1" x14ac:dyDescent="0.25">
      <c r="B96" s="169"/>
      <c r="C96" s="172"/>
      <c r="D96" s="175"/>
      <c r="E96" s="172"/>
      <c r="F96" s="172"/>
      <c r="G96" s="41" t="s">
        <v>49</v>
      </c>
      <c r="H96" s="115"/>
      <c r="I96" s="115"/>
      <c r="J96" s="115"/>
      <c r="K96" s="115"/>
      <c r="L96" s="122">
        <f t="shared" ref="L96:S96" si="40">(L84+L90)/2</f>
        <v>0.1</v>
      </c>
      <c r="M96" s="43">
        <f t="shared" si="40"/>
        <v>0.2</v>
      </c>
      <c r="N96" s="43">
        <f t="shared" si="40"/>
        <v>0.3</v>
      </c>
      <c r="O96" s="43">
        <f t="shared" si="40"/>
        <v>0.2</v>
      </c>
      <c r="P96" s="43">
        <f t="shared" si="40"/>
        <v>0.1</v>
      </c>
      <c r="Q96" s="43">
        <f t="shared" si="40"/>
        <v>0.1</v>
      </c>
      <c r="R96" s="43">
        <f t="shared" si="40"/>
        <v>0</v>
      </c>
      <c r="S96" s="43">
        <f t="shared" si="40"/>
        <v>0</v>
      </c>
      <c r="T96" s="62"/>
    </row>
    <row r="97" spans="2:21" s="42" customFormat="1" ht="25.5" x14ac:dyDescent="0.25">
      <c r="B97" s="169"/>
      <c r="C97" s="172"/>
      <c r="D97" s="175"/>
      <c r="E97" s="172"/>
      <c r="F97" s="172"/>
      <c r="G97" s="47" t="s">
        <v>106</v>
      </c>
      <c r="H97" s="116"/>
      <c r="I97" s="116"/>
      <c r="J97" s="116"/>
      <c r="K97" s="116"/>
      <c r="L97" s="123">
        <f t="shared" ref="L97:S97" si="41">K97+L96</f>
        <v>0.1</v>
      </c>
      <c r="M97" s="91">
        <f t="shared" si="41"/>
        <v>0.30000000000000004</v>
      </c>
      <c r="N97" s="91">
        <f t="shared" si="41"/>
        <v>0.60000000000000009</v>
      </c>
      <c r="O97" s="91">
        <f t="shared" si="41"/>
        <v>0.8</v>
      </c>
      <c r="P97" s="91">
        <f t="shared" si="41"/>
        <v>0.9</v>
      </c>
      <c r="Q97" s="91">
        <f t="shared" si="41"/>
        <v>1</v>
      </c>
      <c r="R97" s="91">
        <f t="shared" si="41"/>
        <v>1</v>
      </c>
      <c r="S97" s="91">
        <f t="shared" si="41"/>
        <v>1</v>
      </c>
      <c r="T97" s="62"/>
    </row>
    <row r="98" spans="2:21" s="42" customFormat="1" x14ac:dyDescent="0.25">
      <c r="B98" s="169"/>
      <c r="C98" s="172"/>
      <c r="D98" s="80"/>
      <c r="E98" s="172"/>
      <c r="F98" s="172"/>
      <c r="G98" s="95" t="s">
        <v>120</v>
      </c>
      <c r="H98" s="117"/>
      <c r="I98" s="117"/>
      <c r="J98" s="118"/>
      <c r="K98" s="117"/>
      <c r="L98" s="122"/>
      <c r="M98" s="94"/>
      <c r="N98" s="94"/>
      <c r="O98" s="94"/>
      <c r="P98" s="94"/>
      <c r="Q98" s="94"/>
      <c r="R98" s="94"/>
      <c r="S98" s="94"/>
      <c r="T98" s="62"/>
    </row>
    <row r="99" spans="2:21" s="42" customFormat="1" ht="15.75" thickBot="1" x14ac:dyDescent="0.3">
      <c r="B99" s="170"/>
      <c r="C99" s="173"/>
      <c r="D99" s="81"/>
      <c r="E99" s="173"/>
      <c r="F99" s="173"/>
      <c r="G99" s="63" t="s">
        <v>20</v>
      </c>
      <c r="H99" s="119"/>
      <c r="I99" s="119"/>
      <c r="J99" s="119"/>
      <c r="K99" s="119"/>
      <c r="L99" s="126"/>
      <c r="M99" s="64"/>
      <c r="N99" s="64"/>
      <c r="O99" s="64"/>
      <c r="P99" s="64"/>
      <c r="Q99" s="64"/>
      <c r="R99" s="64"/>
      <c r="S99" s="64"/>
      <c r="T99" s="65"/>
    </row>
    <row r="100" spans="2:21" x14ac:dyDescent="0.25">
      <c r="B100" s="129" t="s">
        <v>42</v>
      </c>
      <c r="C100" s="132" t="s">
        <v>151</v>
      </c>
      <c r="D100" s="166" t="s">
        <v>34</v>
      </c>
      <c r="E100" s="137">
        <v>1</v>
      </c>
      <c r="F100" s="137" t="s">
        <v>32</v>
      </c>
      <c r="G100" s="50" t="s">
        <v>123</v>
      </c>
      <c r="H100" s="114"/>
      <c r="I100" s="114"/>
      <c r="J100" s="114"/>
      <c r="K100" s="114"/>
      <c r="L100" s="121">
        <v>0</v>
      </c>
      <c r="M100" s="121">
        <v>0</v>
      </c>
      <c r="N100" s="121">
        <v>0</v>
      </c>
      <c r="O100" s="51">
        <v>0</v>
      </c>
      <c r="P100" s="51">
        <v>0</v>
      </c>
      <c r="Q100" s="51">
        <v>0</v>
      </c>
      <c r="R100" s="51">
        <v>0</v>
      </c>
      <c r="S100" s="51">
        <v>1</v>
      </c>
      <c r="T100" s="52"/>
    </row>
    <row r="101" spans="2:21" x14ac:dyDescent="0.25">
      <c r="B101" s="130"/>
      <c r="C101" s="133"/>
      <c r="D101" s="167"/>
      <c r="E101" s="138"/>
      <c r="F101" s="138"/>
      <c r="G101" s="4" t="s">
        <v>49</v>
      </c>
      <c r="H101" s="115"/>
      <c r="I101" s="115"/>
      <c r="J101" s="115"/>
      <c r="K101" s="115"/>
      <c r="L101" s="122">
        <v>0.125</v>
      </c>
      <c r="M101" s="122">
        <v>0.125</v>
      </c>
      <c r="N101" s="122">
        <v>0.125</v>
      </c>
      <c r="O101" s="23">
        <v>0.125</v>
      </c>
      <c r="P101" s="23">
        <v>0.125</v>
      </c>
      <c r="Q101" s="23">
        <v>0.125</v>
      </c>
      <c r="R101" s="23">
        <v>0.125</v>
      </c>
      <c r="S101" s="23">
        <v>0.125</v>
      </c>
      <c r="T101" s="53"/>
    </row>
    <row r="102" spans="2:21" x14ac:dyDescent="0.25">
      <c r="B102" s="130"/>
      <c r="C102" s="133"/>
      <c r="D102" s="167"/>
      <c r="E102" s="138"/>
      <c r="F102" s="138"/>
      <c r="G102" s="46" t="s">
        <v>50</v>
      </c>
      <c r="H102" s="116"/>
      <c r="I102" s="116"/>
      <c r="J102" s="116"/>
      <c r="K102" s="116"/>
      <c r="L102" s="123">
        <f t="shared" ref="L102:S102" si="42">K102+L101</f>
        <v>0.125</v>
      </c>
      <c r="M102" s="123">
        <f t="shared" si="42"/>
        <v>0.25</v>
      </c>
      <c r="N102" s="123">
        <f t="shared" si="42"/>
        <v>0.375</v>
      </c>
      <c r="O102" s="90">
        <f t="shared" si="42"/>
        <v>0.5</v>
      </c>
      <c r="P102" s="90">
        <f t="shared" si="42"/>
        <v>0.625</v>
      </c>
      <c r="Q102" s="90">
        <f t="shared" si="42"/>
        <v>0.75</v>
      </c>
      <c r="R102" s="90">
        <f t="shared" si="42"/>
        <v>0.875</v>
      </c>
      <c r="S102" s="90">
        <f t="shared" si="42"/>
        <v>1</v>
      </c>
      <c r="T102" s="53"/>
      <c r="U102" s="24"/>
    </row>
    <row r="103" spans="2:21" ht="25.5" x14ac:dyDescent="0.25">
      <c r="B103" s="130"/>
      <c r="C103" s="133"/>
      <c r="D103" s="86">
        <v>13899299000</v>
      </c>
      <c r="E103" s="138"/>
      <c r="F103" s="138"/>
      <c r="G103" s="69" t="s">
        <v>121</v>
      </c>
      <c r="H103" s="117"/>
      <c r="I103" s="117"/>
      <c r="J103" s="118"/>
      <c r="K103" s="117"/>
      <c r="L103" s="124"/>
      <c r="M103" s="124"/>
      <c r="N103" s="124"/>
      <c r="O103" s="75"/>
      <c r="P103" s="75"/>
      <c r="Q103" s="75"/>
      <c r="R103" s="75"/>
      <c r="S103" s="75"/>
      <c r="T103" s="53"/>
      <c r="U103" s="24"/>
    </row>
    <row r="104" spans="2:21" x14ac:dyDescent="0.25">
      <c r="B104" s="130"/>
      <c r="C104" s="133"/>
      <c r="D104" s="71"/>
      <c r="E104" s="138"/>
      <c r="F104" s="138"/>
      <c r="G104" s="45" t="s">
        <v>120</v>
      </c>
      <c r="H104" s="119"/>
      <c r="I104" s="119"/>
      <c r="J104" s="119"/>
      <c r="K104" s="119"/>
      <c r="L104" s="125"/>
      <c r="M104" s="125"/>
      <c r="N104" s="125"/>
      <c r="O104" s="77"/>
      <c r="P104" s="77"/>
      <c r="Q104" s="77"/>
      <c r="R104" s="77"/>
      <c r="S104" s="77"/>
      <c r="T104" s="53"/>
      <c r="U104" s="24"/>
    </row>
    <row r="105" spans="2:21" ht="15.75" thickBot="1" x14ac:dyDescent="0.3">
      <c r="B105" s="131"/>
      <c r="C105" s="134"/>
      <c r="D105" s="72"/>
      <c r="E105" s="139"/>
      <c r="F105" s="139"/>
      <c r="G105" s="54" t="s">
        <v>124</v>
      </c>
      <c r="H105" s="55">
        <f>H100</f>
        <v>0</v>
      </c>
      <c r="I105" s="55">
        <f t="shared" ref="I105" si="43">H105+I100</f>
        <v>0</v>
      </c>
      <c r="J105" s="55"/>
      <c r="K105" s="55"/>
      <c r="L105" s="126"/>
      <c r="M105" s="126"/>
      <c r="N105" s="126"/>
      <c r="O105" s="55"/>
      <c r="P105" s="55"/>
      <c r="Q105" s="55"/>
      <c r="R105" s="55"/>
      <c r="S105" s="55"/>
      <c r="T105" s="56"/>
    </row>
    <row r="106" spans="2:21" ht="15" customHeight="1" x14ac:dyDescent="0.25">
      <c r="B106" s="129" t="s">
        <v>42</v>
      </c>
      <c r="C106" s="132" t="s">
        <v>151</v>
      </c>
      <c r="D106" s="166" t="s">
        <v>35</v>
      </c>
      <c r="E106" s="137">
        <v>1</v>
      </c>
      <c r="F106" s="137" t="s">
        <v>32</v>
      </c>
      <c r="G106" s="50" t="s">
        <v>123</v>
      </c>
      <c r="H106" s="114"/>
      <c r="I106" s="114"/>
      <c r="J106" s="114"/>
      <c r="K106" s="114"/>
      <c r="L106" s="121">
        <v>0</v>
      </c>
      <c r="M106" s="121">
        <v>0</v>
      </c>
      <c r="N106" s="121">
        <v>0</v>
      </c>
      <c r="O106" s="51">
        <v>0</v>
      </c>
      <c r="P106" s="51">
        <v>0</v>
      </c>
      <c r="Q106" s="51">
        <v>0</v>
      </c>
      <c r="R106" s="51">
        <v>0</v>
      </c>
      <c r="S106" s="51">
        <v>1</v>
      </c>
      <c r="T106" s="52"/>
    </row>
    <row r="107" spans="2:21" x14ac:dyDescent="0.25">
      <c r="B107" s="130"/>
      <c r="C107" s="133"/>
      <c r="D107" s="167"/>
      <c r="E107" s="138"/>
      <c r="F107" s="138"/>
      <c r="G107" s="4" t="s">
        <v>49</v>
      </c>
      <c r="H107" s="115"/>
      <c r="I107" s="115"/>
      <c r="J107" s="115"/>
      <c r="K107" s="115"/>
      <c r="L107" s="122">
        <v>0.125</v>
      </c>
      <c r="M107" s="122">
        <v>0.125</v>
      </c>
      <c r="N107" s="122">
        <v>0.125</v>
      </c>
      <c r="O107" s="23">
        <v>0.125</v>
      </c>
      <c r="P107" s="23">
        <v>0.125</v>
      </c>
      <c r="Q107" s="23">
        <v>0.125</v>
      </c>
      <c r="R107" s="23">
        <v>0.125</v>
      </c>
      <c r="S107" s="23">
        <v>0.125</v>
      </c>
      <c r="T107" s="53"/>
    </row>
    <row r="108" spans="2:21" x14ac:dyDescent="0.25">
      <c r="B108" s="130"/>
      <c r="C108" s="133"/>
      <c r="D108" s="167"/>
      <c r="E108" s="138"/>
      <c r="F108" s="138"/>
      <c r="G108" s="46" t="s">
        <v>50</v>
      </c>
      <c r="H108" s="116"/>
      <c r="I108" s="116"/>
      <c r="J108" s="116"/>
      <c r="K108" s="116"/>
      <c r="L108" s="123">
        <f t="shared" ref="L108:S108" si="44">K108+L107</f>
        <v>0.125</v>
      </c>
      <c r="M108" s="123">
        <f t="shared" si="44"/>
        <v>0.25</v>
      </c>
      <c r="N108" s="123">
        <f t="shared" si="44"/>
        <v>0.375</v>
      </c>
      <c r="O108" s="90">
        <f t="shared" si="44"/>
        <v>0.5</v>
      </c>
      <c r="P108" s="90">
        <f t="shared" si="44"/>
        <v>0.625</v>
      </c>
      <c r="Q108" s="90">
        <f t="shared" si="44"/>
        <v>0.75</v>
      </c>
      <c r="R108" s="90">
        <f t="shared" si="44"/>
        <v>0.875</v>
      </c>
      <c r="S108" s="90">
        <f t="shared" si="44"/>
        <v>1</v>
      </c>
      <c r="T108" s="53"/>
      <c r="U108" s="24"/>
    </row>
    <row r="109" spans="2:21" ht="25.5" x14ac:dyDescent="0.25">
      <c r="B109" s="130"/>
      <c r="C109" s="133"/>
      <c r="D109" s="86">
        <v>5938100000</v>
      </c>
      <c r="E109" s="138"/>
      <c r="F109" s="138"/>
      <c r="G109" s="69" t="s">
        <v>121</v>
      </c>
      <c r="H109" s="117"/>
      <c r="I109" s="117"/>
      <c r="J109" s="118"/>
      <c r="K109" s="117"/>
      <c r="L109" s="124">
        <v>0</v>
      </c>
      <c r="M109" s="124">
        <v>0</v>
      </c>
      <c r="N109" s="124">
        <v>0</v>
      </c>
      <c r="O109" s="75">
        <v>0</v>
      </c>
      <c r="P109" s="75">
        <v>0</v>
      </c>
      <c r="Q109" s="75">
        <v>0</v>
      </c>
      <c r="R109" s="75">
        <v>0</v>
      </c>
      <c r="S109" s="75">
        <v>0</v>
      </c>
      <c r="T109" s="53"/>
      <c r="U109" s="24"/>
    </row>
    <row r="110" spans="2:21" x14ac:dyDescent="0.25">
      <c r="B110" s="130"/>
      <c r="C110" s="133"/>
      <c r="D110" s="71"/>
      <c r="E110" s="138"/>
      <c r="F110" s="138"/>
      <c r="G110" s="45" t="s">
        <v>120</v>
      </c>
      <c r="H110" s="119"/>
      <c r="I110" s="119"/>
      <c r="J110" s="119"/>
      <c r="K110" s="119"/>
      <c r="L110" s="125"/>
      <c r="M110" s="125"/>
      <c r="N110" s="125"/>
      <c r="O110" s="77"/>
      <c r="P110" s="76"/>
      <c r="Q110" s="76"/>
      <c r="R110" s="76"/>
      <c r="S110" s="76"/>
      <c r="T110" s="53"/>
      <c r="U110" s="24"/>
    </row>
    <row r="111" spans="2:21" ht="15.75" thickBot="1" x14ac:dyDescent="0.3">
      <c r="B111" s="131"/>
      <c r="C111" s="134"/>
      <c r="D111" s="101">
        <f>J103+J109</f>
        <v>0</v>
      </c>
      <c r="E111" s="139"/>
      <c r="F111" s="139"/>
      <c r="G111" s="54" t="s">
        <v>124</v>
      </c>
      <c r="H111" s="55">
        <f>H106</f>
        <v>0</v>
      </c>
      <c r="I111" s="55">
        <f t="shared" ref="I111:S111" si="45">H111+I106</f>
        <v>0</v>
      </c>
      <c r="J111" s="55">
        <f t="shared" si="45"/>
        <v>0</v>
      </c>
      <c r="K111" s="55">
        <f t="shared" si="45"/>
        <v>0</v>
      </c>
      <c r="L111" s="126">
        <f t="shared" si="45"/>
        <v>0</v>
      </c>
      <c r="M111" s="126">
        <f t="shared" si="45"/>
        <v>0</v>
      </c>
      <c r="N111" s="126">
        <f t="shared" si="45"/>
        <v>0</v>
      </c>
      <c r="O111" s="55">
        <f t="shared" si="45"/>
        <v>0</v>
      </c>
      <c r="P111" s="55">
        <f t="shared" si="45"/>
        <v>0</v>
      </c>
      <c r="Q111" s="55">
        <f t="shared" si="45"/>
        <v>0</v>
      </c>
      <c r="R111" s="55">
        <f t="shared" si="45"/>
        <v>0</v>
      </c>
      <c r="S111" s="55">
        <f t="shared" si="45"/>
        <v>1</v>
      </c>
      <c r="T111" s="56"/>
    </row>
    <row r="112" spans="2:21" s="42" customFormat="1" x14ac:dyDescent="0.25">
      <c r="B112" s="168">
        <v>17</v>
      </c>
      <c r="C112" s="171" t="s">
        <v>151</v>
      </c>
      <c r="D112" s="174" t="s">
        <v>84</v>
      </c>
      <c r="E112" s="171">
        <v>1</v>
      </c>
      <c r="F112" s="171" t="s">
        <v>32</v>
      </c>
      <c r="G112" s="59" t="s">
        <v>18</v>
      </c>
      <c r="H112" s="114"/>
      <c r="I112" s="114"/>
      <c r="J112" s="114"/>
      <c r="K112" s="114"/>
      <c r="L112" s="121">
        <f t="shared" ref="L112:S114" si="46">(L100+L106)/2</f>
        <v>0</v>
      </c>
      <c r="M112" s="60">
        <f t="shared" si="46"/>
        <v>0</v>
      </c>
      <c r="N112" s="60">
        <f t="shared" si="46"/>
        <v>0</v>
      </c>
      <c r="O112" s="60">
        <f t="shared" si="46"/>
        <v>0</v>
      </c>
      <c r="P112" s="60">
        <f t="shared" si="46"/>
        <v>0</v>
      </c>
      <c r="Q112" s="60">
        <f t="shared" si="46"/>
        <v>0</v>
      </c>
      <c r="R112" s="60">
        <f t="shared" si="46"/>
        <v>0</v>
      </c>
      <c r="S112" s="60">
        <f t="shared" si="46"/>
        <v>1</v>
      </c>
      <c r="T112" s="61"/>
    </row>
    <row r="113" spans="2:21" s="42" customFormat="1" x14ac:dyDescent="0.25">
      <c r="B113" s="169"/>
      <c r="C113" s="172"/>
      <c r="D113" s="175"/>
      <c r="E113" s="172"/>
      <c r="F113" s="176"/>
      <c r="G113" s="41" t="s">
        <v>49</v>
      </c>
      <c r="H113" s="115"/>
      <c r="I113" s="115"/>
      <c r="J113" s="115"/>
      <c r="K113" s="115"/>
      <c r="L113" s="122">
        <f t="shared" si="46"/>
        <v>0.125</v>
      </c>
      <c r="M113" s="43">
        <f t="shared" si="46"/>
        <v>0.125</v>
      </c>
      <c r="N113" s="43">
        <f t="shared" si="46"/>
        <v>0.125</v>
      </c>
      <c r="O113" s="43">
        <f t="shared" si="46"/>
        <v>0.125</v>
      </c>
      <c r="P113" s="43">
        <f t="shared" si="46"/>
        <v>0.125</v>
      </c>
      <c r="Q113" s="43">
        <f t="shared" si="46"/>
        <v>0.125</v>
      </c>
      <c r="R113" s="43">
        <f t="shared" si="46"/>
        <v>0.125</v>
      </c>
      <c r="S113" s="43">
        <f t="shared" si="46"/>
        <v>0.125</v>
      </c>
      <c r="T113" s="62"/>
    </row>
    <row r="114" spans="2:21" s="42" customFormat="1" ht="25.5" x14ac:dyDescent="0.25">
      <c r="B114" s="169"/>
      <c r="C114" s="172"/>
      <c r="D114" s="175"/>
      <c r="E114" s="172"/>
      <c r="F114" s="44"/>
      <c r="G114" s="47" t="s">
        <v>106</v>
      </c>
      <c r="H114" s="116"/>
      <c r="I114" s="116"/>
      <c r="J114" s="116"/>
      <c r="K114" s="116"/>
      <c r="L114" s="123">
        <f t="shared" si="46"/>
        <v>0.125</v>
      </c>
      <c r="M114" s="91">
        <f t="shared" si="46"/>
        <v>0.25</v>
      </c>
      <c r="N114" s="91">
        <f t="shared" si="46"/>
        <v>0.375</v>
      </c>
      <c r="O114" s="91">
        <f t="shared" si="46"/>
        <v>0.5</v>
      </c>
      <c r="P114" s="91">
        <f t="shared" si="46"/>
        <v>0.625</v>
      </c>
      <c r="Q114" s="91">
        <f t="shared" si="46"/>
        <v>0.75</v>
      </c>
      <c r="R114" s="91">
        <f t="shared" si="46"/>
        <v>0.875</v>
      </c>
      <c r="S114" s="91">
        <f t="shared" si="46"/>
        <v>1</v>
      </c>
      <c r="T114" s="62"/>
    </row>
    <row r="115" spans="2:21" s="42" customFormat="1" x14ac:dyDescent="0.25">
      <c r="B115" s="169"/>
      <c r="C115" s="172"/>
      <c r="D115" s="80"/>
      <c r="E115" s="172"/>
      <c r="F115" s="44"/>
      <c r="G115" s="95" t="s">
        <v>120</v>
      </c>
      <c r="H115" s="117"/>
      <c r="I115" s="117"/>
      <c r="J115" s="118"/>
      <c r="K115" s="117"/>
      <c r="L115" s="125"/>
      <c r="M115" s="93"/>
      <c r="N115" s="93"/>
      <c r="O115" s="93"/>
      <c r="P115" s="93"/>
      <c r="Q115" s="93"/>
      <c r="R115" s="93"/>
      <c r="S115" s="93"/>
      <c r="T115" s="62"/>
    </row>
    <row r="116" spans="2:21" s="42" customFormat="1" ht="15.75" thickBot="1" x14ac:dyDescent="0.3">
      <c r="B116" s="170"/>
      <c r="C116" s="173"/>
      <c r="D116" s="81"/>
      <c r="E116" s="173"/>
      <c r="F116" s="66"/>
      <c r="G116" s="63" t="s">
        <v>20</v>
      </c>
      <c r="H116" s="119"/>
      <c r="I116" s="119"/>
      <c r="J116" s="119"/>
      <c r="K116" s="119"/>
      <c r="L116" s="126"/>
      <c r="M116" s="64"/>
      <c r="N116" s="64"/>
      <c r="O116" s="64"/>
      <c r="P116" s="64"/>
      <c r="Q116" s="64"/>
      <c r="R116" s="64"/>
      <c r="S116" s="64"/>
      <c r="T116" s="65"/>
    </row>
    <row r="117" spans="2:21" x14ac:dyDescent="0.25">
      <c r="B117" s="129">
        <v>18</v>
      </c>
      <c r="C117" s="132" t="s">
        <v>82</v>
      </c>
      <c r="D117" s="135" t="s">
        <v>70</v>
      </c>
      <c r="E117" s="137">
        <v>40</v>
      </c>
      <c r="F117" s="137" t="s">
        <v>32</v>
      </c>
      <c r="G117" s="50" t="s">
        <v>123</v>
      </c>
      <c r="H117" s="114"/>
      <c r="I117" s="114"/>
      <c r="J117" s="114"/>
      <c r="K117" s="114"/>
      <c r="L117" s="121">
        <v>5</v>
      </c>
      <c r="M117" s="51">
        <v>5</v>
      </c>
      <c r="N117" s="51">
        <v>5</v>
      </c>
      <c r="O117" s="51">
        <v>5</v>
      </c>
      <c r="P117" s="51">
        <v>5</v>
      </c>
      <c r="Q117" s="51">
        <v>5</v>
      </c>
      <c r="R117" s="51">
        <v>5</v>
      </c>
      <c r="S117" s="51">
        <v>5</v>
      </c>
      <c r="T117" s="52"/>
    </row>
    <row r="118" spans="2:21" x14ac:dyDescent="0.25">
      <c r="B118" s="130"/>
      <c r="C118" s="133"/>
      <c r="D118" s="136"/>
      <c r="E118" s="138"/>
      <c r="F118" s="138"/>
      <c r="G118" s="4" t="s">
        <v>49</v>
      </c>
      <c r="H118" s="115"/>
      <c r="I118" s="115"/>
      <c r="J118" s="115"/>
      <c r="K118" s="115"/>
      <c r="L118" s="122">
        <v>0.05</v>
      </c>
      <c r="M118" s="23">
        <v>0.1</v>
      </c>
      <c r="N118" s="23">
        <v>0.15</v>
      </c>
      <c r="O118" s="23">
        <v>0.2</v>
      </c>
      <c r="P118" s="23">
        <v>0.15</v>
      </c>
      <c r="Q118" s="23">
        <v>0.15</v>
      </c>
      <c r="R118" s="23">
        <v>0.1</v>
      </c>
      <c r="S118" s="23">
        <v>0.1</v>
      </c>
      <c r="T118" s="53"/>
    </row>
    <row r="119" spans="2:21" x14ac:dyDescent="0.25">
      <c r="B119" s="130"/>
      <c r="C119" s="133"/>
      <c r="D119" s="136"/>
      <c r="E119" s="138"/>
      <c r="F119" s="138"/>
      <c r="G119" s="46" t="s">
        <v>50</v>
      </c>
      <c r="H119" s="116"/>
      <c r="I119" s="116"/>
      <c r="J119" s="116"/>
      <c r="K119" s="116"/>
      <c r="L119" s="123">
        <f t="shared" ref="L119:S119" si="47">K119+L118</f>
        <v>0.05</v>
      </c>
      <c r="M119" s="90">
        <f t="shared" si="47"/>
        <v>0.15000000000000002</v>
      </c>
      <c r="N119" s="90">
        <f t="shared" si="47"/>
        <v>0.30000000000000004</v>
      </c>
      <c r="O119" s="90">
        <f t="shared" si="47"/>
        <v>0.5</v>
      </c>
      <c r="P119" s="90">
        <f t="shared" si="47"/>
        <v>0.65</v>
      </c>
      <c r="Q119" s="90">
        <f t="shared" si="47"/>
        <v>0.8</v>
      </c>
      <c r="R119" s="90">
        <f t="shared" si="47"/>
        <v>0.9</v>
      </c>
      <c r="S119" s="90">
        <f t="shared" si="47"/>
        <v>1</v>
      </c>
      <c r="T119" s="53"/>
      <c r="U119" s="24"/>
    </row>
    <row r="120" spans="2:21" ht="25.5" x14ac:dyDescent="0.25">
      <c r="B120" s="130"/>
      <c r="C120" s="133"/>
      <c r="D120" s="86">
        <v>125650000</v>
      </c>
      <c r="E120" s="138"/>
      <c r="F120" s="138"/>
      <c r="G120" s="69" t="s">
        <v>121</v>
      </c>
      <c r="H120" s="117"/>
      <c r="I120" s="117"/>
      <c r="J120" s="118"/>
      <c r="K120" s="117"/>
      <c r="L120" s="124"/>
      <c r="M120" s="75"/>
      <c r="N120" s="75"/>
      <c r="O120" s="75"/>
      <c r="P120" s="75"/>
      <c r="Q120" s="75"/>
      <c r="R120" s="75"/>
      <c r="S120" s="75"/>
      <c r="T120" s="53"/>
      <c r="U120" s="24"/>
    </row>
    <row r="121" spans="2:21" x14ac:dyDescent="0.25">
      <c r="B121" s="130"/>
      <c r="C121" s="133"/>
      <c r="D121" s="71"/>
      <c r="E121" s="138"/>
      <c r="F121" s="138"/>
      <c r="G121" s="45" t="s">
        <v>120</v>
      </c>
      <c r="H121" s="119"/>
      <c r="I121" s="119"/>
      <c r="J121" s="119"/>
      <c r="K121" s="119"/>
      <c r="L121" s="128"/>
      <c r="M121" s="76"/>
      <c r="N121" s="76"/>
      <c r="O121" s="76"/>
      <c r="P121" s="76"/>
      <c r="Q121" s="76"/>
      <c r="R121" s="76"/>
      <c r="S121" s="76"/>
      <c r="T121" s="53"/>
      <c r="U121" s="24"/>
    </row>
    <row r="122" spans="2:21" ht="15.75" thickBot="1" x14ac:dyDescent="0.3">
      <c r="B122" s="131"/>
      <c r="C122" s="134"/>
      <c r="D122" s="72"/>
      <c r="E122" s="139"/>
      <c r="F122" s="139"/>
      <c r="G122" s="54" t="s">
        <v>124</v>
      </c>
      <c r="H122" s="55">
        <f>H117</f>
        <v>0</v>
      </c>
      <c r="I122" s="55">
        <f t="shared" ref="I122" si="48">H122+I117</f>
        <v>0</v>
      </c>
      <c r="J122" s="55"/>
      <c r="K122" s="55"/>
      <c r="L122" s="126"/>
      <c r="M122" s="55"/>
      <c r="N122" s="55"/>
      <c r="O122" s="55"/>
      <c r="P122" s="55"/>
      <c r="Q122" s="55"/>
      <c r="R122" s="55"/>
      <c r="S122" s="55"/>
      <c r="T122" s="56"/>
    </row>
    <row r="123" spans="2:21" x14ac:dyDescent="0.25">
      <c r="B123" s="129">
        <v>19</v>
      </c>
      <c r="C123" s="132" t="s">
        <v>148</v>
      </c>
      <c r="D123" s="135" t="s">
        <v>71</v>
      </c>
      <c r="E123" s="137">
        <v>1</v>
      </c>
      <c r="F123" s="137" t="s">
        <v>38</v>
      </c>
      <c r="G123" s="50" t="s">
        <v>123</v>
      </c>
      <c r="H123" s="114"/>
      <c r="I123" s="114"/>
      <c r="J123" s="114"/>
      <c r="K123" s="114"/>
      <c r="L123" s="121">
        <v>0</v>
      </c>
      <c r="M123" s="121">
        <v>0</v>
      </c>
      <c r="N123" s="121">
        <v>0</v>
      </c>
      <c r="O123" s="51">
        <v>0</v>
      </c>
      <c r="P123" s="51">
        <v>0</v>
      </c>
      <c r="Q123" s="51">
        <v>0</v>
      </c>
      <c r="R123" s="51">
        <v>0</v>
      </c>
      <c r="S123" s="51">
        <v>1</v>
      </c>
      <c r="T123" s="52"/>
    </row>
    <row r="124" spans="2:21" x14ac:dyDescent="0.25">
      <c r="B124" s="130"/>
      <c r="C124" s="133"/>
      <c r="D124" s="136"/>
      <c r="E124" s="138"/>
      <c r="F124" s="138"/>
      <c r="G124" s="4" t="s">
        <v>49</v>
      </c>
      <c r="H124" s="115"/>
      <c r="I124" s="115"/>
      <c r="J124" s="115"/>
      <c r="K124" s="115"/>
      <c r="L124" s="122">
        <v>0.05</v>
      </c>
      <c r="M124" s="122">
        <v>0.05</v>
      </c>
      <c r="N124" s="122">
        <v>0.15</v>
      </c>
      <c r="O124" s="23">
        <v>0.2</v>
      </c>
      <c r="P124" s="23">
        <v>0.25</v>
      </c>
      <c r="Q124" s="23">
        <v>0.2</v>
      </c>
      <c r="R124" s="23">
        <v>0.1</v>
      </c>
      <c r="S124" s="23">
        <v>0</v>
      </c>
      <c r="T124" s="53"/>
    </row>
    <row r="125" spans="2:21" x14ac:dyDescent="0.25">
      <c r="B125" s="130"/>
      <c r="C125" s="133"/>
      <c r="D125" s="136"/>
      <c r="E125" s="138"/>
      <c r="F125" s="138"/>
      <c r="G125" s="46" t="s">
        <v>50</v>
      </c>
      <c r="H125" s="116"/>
      <c r="I125" s="116"/>
      <c r="J125" s="116"/>
      <c r="K125" s="116"/>
      <c r="L125" s="123">
        <f>K125+L124</f>
        <v>0.05</v>
      </c>
      <c r="M125" s="123">
        <f>L125+M124</f>
        <v>0.1</v>
      </c>
      <c r="N125" s="123">
        <f t="shared" ref="N125:S125" si="49">M125+N124</f>
        <v>0.25</v>
      </c>
      <c r="O125" s="90">
        <f t="shared" si="49"/>
        <v>0.45</v>
      </c>
      <c r="P125" s="90">
        <f t="shared" si="49"/>
        <v>0.7</v>
      </c>
      <c r="Q125" s="90">
        <f t="shared" si="49"/>
        <v>0.89999999999999991</v>
      </c>
      <c r="R125" s="90">
        <f t="shared" si="49"/>
        <v>0.99999999999999989</v>
      </c>
      <c r="S125" s="90">
        <f t="shared" si="49"/>
        <v>0.99999999999999989</v>
      </c>
      <c r="T125" s="53"/>
      <c r="U125" s="24"/>
    </row>
    <row r="126" spans="2:21" ht="25.5" x14ac:dyDescent="0.25">
      <c r="B126" s="130"/>
      <c r="C126" s="133"/>
      <c r="D126" s="86">
        <v>12780000</v>
      </c>
      <c r="E126" s="138"/>
      <c r="F126" s="138"/>
      <c r="G126" s="69" t="s">
        <v>121</v>
      </c>
      <c r="H126" s="117"/>
      <c r="I126" s="117"/>
      <c r="J126" s="118"/>
      <c r="K126" s="117"/>
      <c r="L126" s="124">
        <v>0</v>
      </c>
      <c r="M126" s="124">
        <v>0</v>
      </c>
      <c r="N126" s="124">
        <v>0</v>
      </c>
      <c r="O126" s="75">
        <v>0</v>
      </c>
      <c r="P126" s="75">
        <v>0</v>
      </c>
      <c r="Q126" s="75">
        <v>0</v>
      </c>
      <c r="R126" s="75">
        <v>0</v>
      </c>
      <c r="S126" s="75">
        <v>0</v>
      </c>
      <c r="T126" s="53"/>
      <c r="U126" s="24"/>
    </row>
    <row r="127" spans="2:21" x14ac:dyDescent="0.25">
      <c r="B127" s="130"/>
      <c r="C127" s="133"/>
      <c r="D127" s="71"/>
      <c r="E127" s="138"/>
      <c r="F127" s="138"/>
      <c r="G127" s="45" t="s">
        <v>120</v>
      </c>
      <c r="H127" s="119"/>
      <c r="I127" s="119"/>
      <c r="J127" s="119"/>
      <c r="K127" s="119"/>
      <c r="L127" s="125"/>
      <c r="M127" s="125"/>
      <c r="N127" s="125"/>
      <c r="O127" s="77"/>
      <c r="P127" s="76"/>
      <c r="Q127" s="76"/>
      <c r="R127" s="76"/>
      <c r="S127" s="76"/>
      <c r="T127" s="53"/>
      <c r="U127" s="24"/>
    </row>
    <row r="128" spans="2:21" ht="15.75" thickBot="1" x14ac:dyDescent="0.3">
      <c r="B128" s="131"/>
      <c r="C128" s="134"/>
      <c r="D128" s="72"/>
      <c r="E128" s="139"/>
      <c r="F128" s="139"/>
      <c r="G128" s="54" t="s">
        <v>124</v>
      </c>
      <c r="H128" s="55"/>
      <c r="I128" s="55"/>
      <c r="J128" s="55"/>
      <c r="K128" s="55"/>
      <c r="L128" s="55"/>
      <c r="M128" s="55"/>
      <c r="N128" s="55"/>
      <c r="O128" s="55"/>
      <c r="P128" s="55"/>
      <c r="Q128" s="55"/>
      <c r="R128" s="55"/>
      <c r="S128" s="55"/>
      <c r="T128" s="56"/>
    </row>
    <row r="129" spans="2:21" hidden="1" x14ac:dyDescent="0.25">
      <c r="B129" s="177"/>
      <c r="C129" s="179" t="s">
        <v>89</v>
      </c>
      <c r="D129" s="181" t="s">
        <v>91</v>
      </c>
      <c r="E129" s="177">
        <v>1</v>
      </c>
      <c r="F129" s="177" t="s">
        <v>32</v>
      </c>
      <c r="G129" s="67" t="s">
        <v>18</v>
      </c>
      <c r="H129" s="68"/>
      <c r="I129" s="68"/>
      <c r="J129" s="68"/>
      <c r="K129" s="68"/>
      <c r="L129" s="68"/>
      <c r="M129" s="68"/>
      <c r="N129" s="68"/>
      <c r="O129" s="68"/>
      <c r="P129" s="68"/>
      <c r="Q129" s="68"/>
      <c r="R129" s="68"/>
      <c r="S129" s="68"/>
      <c r="T129" s="68"/>
    </row>
    <row r="130" spans="2:21" hidden="1" x14ac:dyDescent="0.25">
      <c r="B130" s="178"/>
      <c r="C130" s="180"/>
      <c r="D130" s="182"/>
      <c r="E130" s="178"/>
      <c r="F130" s="178"/>
      <c r="G130" s="32" t="s">
        <v>49</v>
      </c>
      <c r="H130" s="29"/>
      <c r="I130" s="29"/>
      <c r="J130" s="29"/>
      <c r="K130" s="29"/>
      <c r="L130" s="29"/>
      <c r="M130" s="29"/>
      <c r="N130" s="29"/>
      <c r="O130" s="29"/>
      <c r="P130" s="29"/>
      <c r="Q130" s="29"/>
      <c r="R130" s="29"/>
      <c r="S130" s="29"/>
      <c r="T130" s="28"/>
    </row>
    <row r="131" spans="2:21" hidden="1" x14ac:dyDescent="0.25">
      <c r="B131" s="178"/>
      <c r="C131" s="180"/>
      <c r="D131" s="182"/>
      <c r="E131" s="178"/>
      <c r="F131" s="178"/>
      <c r="G131" s="32" t="s">
        <v>50</v>
      </c>
      <c r="H131" s="29"/>
      <c r="I131" s="29"/>
      <c r="J131" s="29"/>
      <c r="K131" s="29"/>
      <c r="L131" s="29"/>
      <c r="M131" s="29"/>
      <c r="N131" s="29"/>
      <c r="O131" s="29"/>
      <c r="P131" s="29"/>
      <c r="Q131" s="29"/>
      <c r="R131" s="29"/>
      <c r="S131" s="29"/>
      <c r="T131" s="28"/>
      <c r="U131" s="24"/>
    </row>
    <row r="132" spans="2:21" hidden="1" x14ac:dyDescent="0.25">
      <c r="B132" s="178"/>
      <c r="C132" s="180"/>
      <c r="D132" s="182"/>
      <c r="E132" s="178"/>
      <c r="F132" s="178"/>
      <c r="G132" s="32" t="s">
        <v>20</v>
      </c>
      <c r="H132" s="33"/>
      <c r="I132" s="33"/>
      <c r="J132" s="33"/>
      <c r="K132" s="33"/>
      <c r="L132" s="33"/>
      <c r="M132" s="33"/>
      <c r="N132" s="33"/>
      <c r="O132" s="33"/>
      <c r="P132" s="33"/>
      <c r="Q132" s="33"/>
      <c r="R132" s="33"/>
      <c r="S132" s="33"/>
      <c r="T132" s="28"/>
    </row>
    <row r="133" spans="2:21" hidden="1" x14ac:dyDescent="0.25">
      <c r="B133" s="178"/>
      <c r="C133" s="180" t="s">
        <v>90</v>
      </c>
      <c r="D133" s="182" t="s">
        <v>105</v>
      </c>
      <c r="E133" s="178">
        <v>1</v>
      </c>
      <c r="F133" s="178" t="s">
        <v>32</v>
      </c>
      <c r="G133" s="32" t="s">
        <v>18</v>
      </c>
      <c r="H133" s="28"/>
      <c r="I133" s="28"/>
      <c r="J133" s="28"/>
      <c r="K133" s="28"/>
      <c r="L133" s="28"/>
      <c r="M133" s="28"/>
      <c r="N133" s="28"/>
      <c r="O133" s="28"/>
      <c r="P133" s="28"/>
      <c r="Q133" s="28"/>
      <c r="R133" s="28"/>
      <c r="S133" s="28"/>
      <c r="T133" s="28"/>
    </row>
    <row r="134" spans="2:21" hidden="1" x14ac:dyDescent="0.25">
      <c r="B134" s="178"/>
      <c r="C134" s="180"/>
      <c r="D134" s="182"/>
      <c r="E134" s="178"/>
      <c r="F134" s="178"/>
      <c r="G134" s="32" t="s">
        <v>49</v>
      </c>
      <c r="H134" s="29"/>
      <c r="I134" s="29"/>
      <c r="J134" s="29"/>
      <c r="K134" s="29"/>
      <c r="L134" s="29"/>
      <c r="M134" s="29"/>
      <c r="N134" s="29"/>
      <c r="O134" s="29"/>
      <c r="P134" s="29"/>
      <c r="Q134" s="29"/>
      <c r="R134" s="29"/>
      <c r="S134" s="29"/>
      <c r="T134" s="28"/>
    </row>
    <row r="135" spans="2:21" hidden="1" x14ac:dyDescent="0.25">
      <c r="B135" s="178"/>
      <c r="C135" s="180"/>
      <c r="D135" s="182"/>
      <c r="E135" s="178"/>
      <c r="F135" s="178"/>
      <c r="G135" s="32" t="s">
        <v>50</v>
      </c>
      <c r="H135" s="29"/>
      <c r="I135" s="29"/>
      <c r="J135" s="29"/>
      <c r="K135" s="29"/>
      <c r="L135" s="29"/>
      <c r="M135" s="29"/>
      <c r="N135" s="29"/>
      <c r="O135" s="29"/>
      <c r="P135" s="29"/>
      <c r="Q135" s="29"/>
      <c r="R135" s="29"/>
      <c r="S135" s="29"/>
      <c r="T135" s="28"/>
      <c r="U135" s="24"/>
    </row>
    <row r="136" spans="2:21" hidden="1" x14ac:dyDescent="0.25">
      <c r="B136" s="178"/>
      <c r="C136" s="180"/>
      <c r="D136" s="182"/>
      <c r="E136" s="178"/>
      <c r="F136" s="178"/>
      <c r="G136" s="32" t="s">
        <v>20</v>
      </c>
      <c r="H136" s="33"/>
      <c r="I136" s="33"/>
      <c r="J136" s="33"/>
      <c r="K136" s="33"/>
      <c r="L136" s="33"/>
      <c r="M136" s="33"/>
      <c r="N136" s="33"/>
      <c r="O136" s="33"/>
      <c r="P136" s="33"/>
      <c r="Q136" s="33"/>
      <c r="R136" s="33"/>
      <c r="S136" s="33"/>
      <c r="T136" s="28"/>
    </row>
    <row r="137" spans="2:21" s="85" customFormat="1" ht="21" customHeight="1" x14ac:dyDescent="0.2">
      <c r="B137" s="82"/>
      <c r="C137" s="82"/>
      <c r="D137" s="83" t="e">
        <f>D8+D14+D20+D26+D38+#REF!+D50+D56+D62+D74+D80+D86+D92+D103+D109+D120+D126+D68</f>
        <v>#REF!</v>
      </c>
      <c r="E137" s="84"/>
      <c r="F137" s="84"/>
      <c r="G137" s="82"/>
      <c r="H137" s="96" t="e">
        <f>H8+H14+H20+H26+H32+H38+H44+#REF!+H50+H56+H62+H74+H80+H86+H92+H103+H109+H120+H126</f>
        <v>#REF!</v>
      </c>
      <c r="I137" s="96" t="e">
        <f>I8+I14+I20+I26+I32+I38+I44+#REF!+I50+I56+I62+I74+I80+I86+I92+I103+I109+I120+I126</f>
        <v>#REF!</v>
      </c>
      <c r="J137" s="96" t="e">
        <f>J8+J14+J20+J26+J32+J38+J44+#REF!+J50+J56+J62+J74+J80+J86+J92+J103+J109+J120+J126</f>
        <v>#REF!</v>
      </c>
      <c r="K137" s="96" t="e">
        <f>K8+K14+K20+K26+K32+K38+K44+#REF!+K50+K56+K62+K74+K80+K86+K92+K103+K109+K120+K126</f>
        <v>#REF!</v>
      </c>
      <c r="L137" s="96" t="e">
        <f>L8+L14+L20+L26+L32+L38+L44+#REF!+L50+L56+L62+L74+L80+L86+L92+L103+L109+L120+L126</f>
        <v>#REF!</v>
      </c>
      <c r="M137" s="96" t="e">
        <f>M8+M14+M20+M26+M32+M38+M44+#REF!+M50+M56+M62+M74+M80+M86+M92+M103+M109+M120+M126</f>
        <v>#REF!</v>
      </c>
      <c r="N137" s="96" t="e">
        <f>N8+N14+N20+N26+N32+N38+N44+#REF!+N50+N56+N62+N74+N80+N86+N92+N103+N109+N120+N126</f>
        <v>#REF!</v>
      </c>
      <c r="O137" s="96" t="e">
        <f>O8+O14+O20+O26+O32+O38+O44+#REF!+O50+O56+O62+O74+O80+O86+O92+O103+O109+O120+O126</f>
        <v>#REF!</v>
      </c>
      <c r="P137" s="96" t="e">
        <f>P8+P14+P20+P26+P32+P38+P44+#REF!+P50+P56+P62+P74+P80+P86+P92+P103+P109+P120+P126</f>
        <v>#REF!</v>
      </c>
      <c r="Q137" s="96" t="e">
        <f>Q8+Q14+Q20+Q26+Q32+Q38+Q44+#REF!+Q50+Q56+Q62+Q74+Q80+Q86+Q92+Q103+Q109+Q120+Q126</f>
        <v>#REF!</v>
      </c>
      <c r="R137" s="96" t="e">
        <f>R8+R14+R20+R26+R32+R38+R44+#REF!+R50+R56+R62+R74+R80+R86+R92+R103+R109+R120+R126</f>
        <v>#REF!</v>
      </c>
      <c r="S137" s="96" t="e">
        <f>S8+S14+S20+S26+S32+S38+S44+#REF!+S50+S56+S62+S74+S80+S86+S92+S103+S109+S120+S126</f>
        <v>#REF!</v>
      </c>
      <c r="T137" s="82"/>
    </row>
    <row r="138" spans="2:21" ht="7.5" customHeight="1" x14ac:dyDescent="0.25"/>
    <row r="139" spans="2:21" x14ac:dyDescent="0.25">
      <c r="D139" s="183" t="s">
        <v>122</v>
      </c>
      <c r="E139" s="183"/>
      <c r="F139" s="183"/>
      <c r="G139" s="183"/>
      <c r="H139" s="97">
        <v>2.3699999999999999E-2</v>
      </c>
      <c r="I139" s="97">
        <v>7.6600000000000001E-2</v>
      </c>
      <c r="J139" s="97">
        <v>0.16300000000000001</v>
      </c>
      <c r="K139" s="98">
        <v>0</v>
      </c>
      <c r="L139" s="99">
        <v>0</v>
      </c>
      <c r="M139" s="99">
        <v>0</v>
      </c>
      <c r="N139" s="39">
        <v>0</v>
      </c>
      <c r="O139" s="39">
        <v>0</v>
      </c>
      <c r="P139" s="39">
        <v>0</v>
      </c>
      <c r="Q139" s="39">
        <v>0</v>
      </c>
      <c r="R139" s="39">
        <v>0</v>
      </c>
      <c r="S139" s="40">
        <v>0</v>
      </c>
      <c r="T139" s="39">
        <v>0</v>
      </c>
    </row>
    <row r="140" spans="2:21" x14ac:dyDescent="0.25">
      <c r="D140" s="183" t="s">
        <v>119</v>
      </c>
      <c r="E140" s="183"/>
      <c r="F140" s="183"/>
      <c r="G140" s="183"/>
      <c r="H140" s="87" t="e">
        <f>H137/D137</f>
        <v>#REF!</v>
      </c>
      <c r="I140" s="88" t="e">
        <f>(H137+I137)/D137</f>
        <v>#REF!</v>
      </c>
      <c r="J140" s="88" t="e">
        <f>(H137+I137+J137)/D137</f>
        <v>#REF!</v>
      </c>
      <c r="K140" s="89"/>
      <c r="L140" s="89"/>
      <c r="M140" s="89"/>
      <c r="N140" s="89"/>
      <c r="O140" s="89"/>
      <c r="P140" s="89"/>
      <c r="Q140" s="89"/>
      <c r="R140" s="89"/>
      <c r="S140" s="89"/>
      <c r="T140" s="89"/>
    </row>
    <row r="141" spans="2:21" x14ac:dyDescent="0.25">
      <c r="D141" s="183" t="s">
        <v>83</v>
      </c>
      <c r="E141" s="183"/>
      <c r="F141" s="183"/>
      <c r="G141" s="183"/>
      <c r="H141" s="92" t="e">
        <f>(H7+H13+H19+H25+H31+H37+H43+#REF!+H49+H55+H61+H73+H79+H97+H114+H119+H125)/17</f>
        <v>#REF!</v>
      </c>
      <c r="I141" s="92" t="e">
        <f>(I7+I13+I19+I25+I31+I37+I43+#REF!+I49+I55+I61+I73+I79+I97+I114+I119+I125)/17</f>
        <v>#REF!</v>
      </c>
      <c r="J141" s="92" t="e">
        <f>(J7+J13+J19+J25+J31+J37+J43+#REF!+J49+J55+J61+J73+J79+J97+J114+J119+J125)/17</f>
        <v>#REF!</v>
      </c>
      <c r="K141" s="92" t="e">
        <f>(K7+K13+K19+K25+K31+K37+K43+#REF!+K49+K55+K61+K73+K79+K97+K114+K119+K125)/17</f>
        <v>#REF!</v>
      </c>
      <c r="L141" s="92" t="e">
        <f>(L7+L13+L19+L25+L31+L37+L43+#REF!+L49+L55+L61+L73+L79+L97+L114+L119+L125)/17</f>
        <v>#REF!</v>
      </c>
      <c r="M141" s="92" t="e">
        <f>(M7+M13+M19+M25+M31+M37+M43+#REF!+M49+M55+M61+M73+M79+M97+M114+M119+M125)/17</f>
        <v>#REF!</v>
      </c>
      <c r="N141" s="92" t="e">
        <f>(N7+N13+N19+N25+N31+N37+N43+#REF!+N49+N55+N61+N73+N79+N97+N114+N119+N125)/17</f>
        <v>#REF!</v>
      </c>
      <c r="O141" s="92" t="e">
        <f>(O7+O13+O19+O25+O31+O37+O43+#REF!+O49+O55+O61+O73+O79+O97+O114+O119+O125)/17</f>
        <v>#REF!</v>
      </c>
      <c r="P141" s="92" t="e">
        <f>(P7+P13+P19+P25+P31+P37+P43+#REF!+P49+P55+P61+P73+P79+P97+P114+P119+P125)/17</f>
        <v>#REF!</v>
      </c>
      <c r="Q141" s="92" t="e">
        <f>(Q7+Q13+Q19+Q25+Q31+Q37+Q43+#REF!+Q49+Q55+Q61+Q73+Q79+Q97+Q114+Q119+Q125)/17</f>
        <v>#REF!</v>
      </c>
      <c r="R141" s="92" t="e">
        <f>(R7+R13+R19+R25+R31+R37+R43+#REF!+R49+R55+R61+R73+R79+R97+R114+R119+R125)/17</f>
        <v>#REF!</v>
      </c>
      <c r="S141" s="92" t="e">
        <f>(S7+S13+S19+S25+S31+S37+S43+#REF!+S49+S55+S61+S73+S79+S97+S114+S119+S125)/17</f>
        <v>#REF!</v>
      </c>
    </row>
    <row r="142" spans="2:21" x14ac:dyDescent="0.25">
      <c r="D142" s="31"/>
      <c r="E142" s="26" t="s">
        <v>88</v>
      </c>
      <c r="F142" s="31"/>
      <c r="G142" s="31"/>
      <c r="H142" s="27" t="e">
        <f>H141-H140</f>
        <v>#REF!</v>
      </c>
      <c r="I142" s="27" t="e">
        <f>I141-I140</f>
        <v>#REF!</v>
      </c>
      <c r="J142" s="27" t="e">
        <f>J141-J140</f>
        <v>#REF!</v>
      </c>
      <c r="K142" s="27" t="e">
        <f>K141-#REF!</f>
        <v>#REF!</v>
      </c>
      <c r="L142" s="27" t="e">
        <f>L141-#REF!</f>
        <v>#REF!</v>
      </c>
      <c r="M142" s="27" t="e">
        <f>M141-#REF!</f>
        <v>#REF!</v>
      </c>
      <c r="N142" s="25"/>
      <c r="O142" s="25"/>
      <c r="P142" s="25"/>
      <c r="Q142" s="25"/>
      <c r="R142" s="25"/>
      <c r="S142" s="25"/>
    </row>
    <row r="143" spans="2:21" x14ac:dyDescent="0.25">
      <c r="D143" s="31"/>
      <c r="E143" s="31"/>
      <c r="F143" s="31"/>
      <c r="G143" s="31"/>
      <c r="H143" s="27"/>
      <c r="I143" s="27"/>
      <c r="J143" s="27"/>
      <c r="K143" s="27"/>
      <c r="L143" s="27"/>
      <c r="M143" s="27"/>
      <c r="N143" s="25"/>
      <c r="O143" s="25"/>
      <c r="P143" s="25"/>
      <c r="Q143" s="25"/>
      <c r="R143" s="25"/>
      <c r="S143" s="25"/>
    </row>
    <row r="144" spans="2:21" x14ac:dyDescent="0.25">
      <c r="E144" s="8" t="s">
        <v>48</v>
      </c>
      <c r="H144" s="25" t="e">
        <f>H9+H15+H21+H27+H33+H39+H45+#REF!+H51+H57+H63+H75+H81+H87+H93+H104+H110+H121+H127</f>
        <v>#REF!</v>
      </c>
    </row>
    <row r="146" spans="4:21" ht="42" customHeight="1" x14ac:dyDescent="0.25">
      <c r="E146" s="9">
        <v>1</v>
      </c>
      <c r="F146" s="4" t="s">
        <v>19</v>
      </c>
      <c r="G146" s="30" t="s">
        <v>44</v>
      </c>
      <c r="H146" s="184" t="s">
        <v>45</v>
      </c>
      <c r="I146" s="184"/>
      <c r="J146" s="184"/>
      <c r="K146" s="184"/>
      <c r="L146" s="184"/>
      <c r="M146" s="184"/>
      <c r="N146" s="184"/>
      <c r="O146" s="184"/>
      <c r="P146" s="184"/>
      <c r="Q146" s="184"/>
      <c r="R146" s="184"/>
      <c r="S146" s="184"/>
      <c r="T146" s="184"/>
    </row>
    <row r="147" spans="4:21" ht="29.25" customHeight="1" x14ac:dyDescent="0.25">
      <c r="F147" s="4" t="s">
        <v>20</v>
      </c>
      <c r="G147" s="5" t="s">
        <v>40</v>
      </c>
      <c r="H147" s="133" t="s">
        <v>46</v>
      </c>
      <c r="I147" s="133"/>
      <c r="J147" s="133"/>
      <c r="K147" s="133"/>
      <c r="L147" s="133"/>
      <c r="M147" s="133"/>
      <c r="N147" s="133"/>
      <c r="O147" s="133"/>
      <c r="P147" s="133"/>
      <c r="Q147" s="133"/>
      <c r="R147" s="133"/>
      <c r="S147" s="133"/>
      <c r="T147" s="133"/>
    </row>
    <row r="148" spans="4:21" ht="31.5" customHeight="1" x14ac:dyDescent="0.25">
      <c r="F148" s="4" t="s">
        <v>39</v>
      </c>
      <c r="G148" s="6" t="s">
        <v>41</v>
      </c>
      <c r="H148" s="133"/>
      <c r="I148" s="133"/>
      <c r="J148" s="133"/>
      <c r="K148" s="133"/>
      <c r="L148" s="133"/>
      <c r="M148" s="133"/>
      <c r="N148" s="133"/>
      <c r="O148" s="133"/>
      <c r="P148" s="133"/>
      <c r="Q148" s="133"/>
      <c r="R148" s="133"/>
      <c r="S148" s="133"/>
      <c r="T148" s="133"/>
    </row>
    <row r="149" spans="4:21" ht="7.5" customHeight="1" x14ac:dyDescent="0.25"/>
    <row r="150" spans="4:21" x14ac:dyDescent="0.25">
      <c r="E150" s="10">
        <v>2</v>
      </c>
      <c r="F150" s="7" t="s">
        <v>47</v>
      </c>
    </row>
    <row r="151" spans="4:21" x14ac:dyDescent="0.25">
      <c r="E151" s="3">
        <v>3</v>
      </c>
      <c r="F151" s="3" t="s">
        <v>51</v>
      </c>
      <c r="G151" s="1" t="s">
        <v>52</v>
      </c>
    </row>
    <row r="152" spans="4:21" x14ac:dyDescent="0.25">
      <c r="F152" s="11" t="s">
        <v>53</v>
      </c>
      <c r="G152" s="1" t="s">
        <v>54</v>
      </c>
    </row>
    <row r="155" spans="4:21" x14ac:dyDescent="0.25">
      <c r="H155" s="25" t="e">
        <f>H6+H12+H18+H24+H30+H36+H42+#REF!+H48+H54+H60+H72+H78+H96+H113+H124+H118</f>
        <v>#REF!</v>
      </c>
      <c r="I155" s="25" t="e">
        <f>I6+I12+I18+I24+I30+I36+I42+#REF!+I48+I54+I60+I72+I78+I96+I113+I124+I118</f>
        <v>#REF!</v>
      </c>
      <c r="J155" s="25" t="e">
        <f>J6+J12+J18+J24+J30+J36+J42+#REF!+J48+J54+J60+J72+J78+J96+J113+J124+J118</f>
        <v>#REF!</v>
      </c>
    </row>
    <row r="156" spans="4:21" x14ac:dyDescent="0.25">
      <c r="H156" s="102" t="e">
        <f>H155/17*100</f>
        <v>#REF!</v>
      </c>
      <c r="I156" s="102" t="e">
        <f>I155/17*100</f>
        <v>#REF!</v>
      </c>
      <c r="J156" s="102" t="e">
        <f>J155/17*100</f>
        <v>#REF!</v>
      </c>
    </row>
    <row r="160" spans="4:21" s="1" customFormat="1" x14ac:dyDescent="0.25">
      <c r="D160" s="2"/>
      <c r="E160" s="3"/>
      <c r="F160" s="3"/>
      <c r="L160" s="1" t="s">
        <v>42</v>
      </c>
      <c r="S160" s="13"/>
      <c r="U160"/>
    </row>
  </sheetData>
  <mergeCells count="129">
    <mergeCell ref="D140:G140"/>
    <mergeCell ref="D141:G141"/>
    <mergeCell ref="H146:T146"/>
    <mergeCell ref="H147:T147"/>
    <mergeCell ref="H148:T148"/>
    <mergeCell ref="B133:B136"/>
    <mergeCell ref="C133:C136"/>
    <mergeCell ref="D133:D136"/>
    <mergeCell ref="E133:E136"/>
    <mergeCell ref="F133:F136"/>
    <mergeCell ref="D139:G139"/>
    <mergeCell ref="B123:B128"/>
    <mergeCell ref="C123:C128"/>
    <mergeCell ref="D123:D125"/>
    <mergeCell ref="E123:E128"/>
    <mergeCell ref="F123:F128"/>
    <mergeCell ref="B129:B132"/>
    <mergeCell ref="C129:C132"/>
    <mergeCell ref="D129:D132"/>
    <mergeCell ref="E129:E132"/>
    <mergeCell ref="F129:F132"/>
    <mergeCell ref="B112:B116"/>
    <mergeCell ref="C112:C116"/>
    <mergeCell ref="D112:D114"/>
    <mergeCell ref="E112:E116"/>
    <mergeCell ref="F112:F113"/>
    <mergeCell ref="B117:B122"/>
    <mergeCell ref="C117:C122"/>
    <mergeCell ref="D117:D119"/>
    <mergeCell ref="E117:E122"/>
    <mergeCell ref="F117:F122"/>
    <mergeCell ref="B100:B105"/>
    <mergeCell ref="C100:C105"/>
    <mergeCell ref="D100:D102"/>
    <mergeCell ref="E100:E105"/>
    <mergeCell ref="F100:F105"/>
    <mergeCell ref="B106:B111"/>
    <mergeCell ref="C106:C111"/>
    <mergeCell ref="D106:D108"/>
    <mergeCell ref="E106:E111"/>
    <mergeCell ref="F106:F111"/>
    <mergeCell ref="B89:B94"/>
    <mergeCell ref="C89:C94"/>
    <mergeCell ref="D89:D91"/>
    <mergeCell ref="E89:E94"/>
    <mergeCell ref="F89:F94"/>
    <mergeCell ref="B95:B99"/>
    <mergeCell ref="C95:C99"/>
    <mergeCell ref="D95:D97"/>
    <mergeCell ref="E95:E99"/>
    <mergeCell ref="F95:F99"/>
    <mergeCell ref="B77:B82"/>
    <mergeCell ref="C77:C82"/>
    <mergeCell ref="D77:D79"/>
    <mergeCell ref="E77:E82"/>
    <mergeCell ref="F77:F82"/>
    <mergeCell ref="B83:B88"/>
    <mergeCell ref="C83:C88"/>
    <mergeCell ref="D83:D85"/>
    <mergeCell ref="E83:E88"/>
    <mergeCell ref="F83:F88"/>
    <mergeCell ref="B65:B70"/>
    <mergeCell ref="C65:C70"/>
    <mergeCell ref="D65:D67"/>
    <mergeCell ref="E65:E70"/>
    <mergeCell ref="F65:F70"/>
    <mergeCell ref="B71:B76"/>
    <mergeCell ref="C71:C76"/>
    <mergeCell ref="D71:D73"/>
    <mergeCell ref="E71:E76"/>
    <mergeCell ref="F71:F76"/>
    <mergeCell ref="B53:B58"/>
    <mergeCell ref="C53:C58"/>
    <mergeCell ref="D53:D55"/>
    <mergeCell ref="E53:E58"/>
    <mergeCell ref="F53:F58"/>
    <mergeCell ref="B59:B64"/>
    <mergeCell ref="C59:C64"/>
    <mergeCell ref="D59:D61"/>
    <mergeCell ref="E59:E64"/>
    <mergeCell ref="F59:F64"/>
    <mergeCell ref="B47:B52"/>
    <mergeCell ref="C47:C52"/>
    <mergeCell ref="D47:D49"/>
    <mergeCell ref="E47:E52"/>
    <mergeCell ref="F47:F52"/>
    <mergeCell ref="B35:B40"/>
    <mergeCell ref="C35:C40"/>
    <mergeCell ref="D35:D37"/>
    <mergeCell ref="E35:E40"/>
    <mergeCell ref="F35:F40"/>
    <mergeCell ref="B41:B46"/>
    <mergeCell ref="C41:C46"/>
    <mergeCell ref="D41:D43"/>
    <mergeCell ref="E41:E46"/>
    <mergeCell ref="F41:F46"/>
    <mergeCell ref="B23:B28"/>
    <mergeCell ref="C23:C28"/>
    <mergeCell ref="D23:D25"/>
    <mergeCell ref="E23:E28"/>
    <mergeCell ref="F23:F28"/>
    <mergeCell ref="B29:B34"/>
    <mergeCell ref="C29:C34"/>
    <mergeCell ref="D29:D31"/>
    <mergeCell ref="E29:E34"/>
    <mergeCell ref="F29:F34"/>
    <mergeCell ref="B11:B16"/>
    <mergeCell ref="C11:C16"/>
    <mergeCell ref="D11:D13"/>
    <mergeCell ref="E11:E16"/>
    <mergeCell ref="F11:F16"/>
    <mergeCell ref="B17:B22"/>
    <mergeCell ref="C17:C22"/>
    <mergeCell ref="D17:D19"/>
    <mergeCell ref="E17:E22"/>
    <mergeCell ref="F17:F22"/>
    <mergeCell ref="B5:B10"/>
    <mergeCell ref="C5:C10"/>
    <mergeCell ref="D5:D7"/>
    <mergeCell ref="E5:E10"/>
    <mergeCell ref="F5:F10"/>
    <mergeCell ref="B1:T1"/>
    <mergeCell ref="B3:B4"/>
    <mergeCell ref="C3:C4"/>
    <mergeCell ref="D3:D4"/>
    <mergeCell ref="E3:E4"/>
    <mergeCell ref="F3:F4"/>
    <mergeCell ref="G3:G4"/>
    <mergeCell ref="H3:S3"/>
  </mergeCells>
  <phoneticPr fontId="25" type="noConversion"/>
  <pageMargins left="0.28999999999999998" right="0.17" top="0.17" bottom="0.24" header="0.17" footer="0.19"/>
  <pageSetup paperSize="9" scale="8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98BB00-EFE9-4F12-B789-6F2C45463198}">
  <dimension ref="B1:U172"/>
  <sheetViews>
    <sheetView view="pageBreakPreview" topLeftCell="A139" zoomScaleNormal="90" zoomScaleSheetLayoutView="100" workbookViewId="0">
      <selection activeCell="R43" sqref="R43"/>
    </sheetView>
  </sheetViews>
  <sheetFormatPr defaultRowHeight="15" x14ac:dyDescent="0.25"/>
  <cols>
    <col min="1" max="1" width="3.42578125" customWidth="1"/>
    <col min="2" max="2" width="4.42578125" style="1" customWidth="1"/>
    <col min="3" max="3" width="20.42578125" style="1" customWidth="1"/>
    <col min="4" max="4" width="33.7109375" style="2" customWidth="1"/>
    <col min="5" max="5" width="8.5703125" style="3" customWidth="1"/>
    <col min="6" max="6" width="14.5703125" style="3" hidden="1" customWidth="1"/>
    <col min="7" max="7" width="21.7109375" style="1" customWidth="1"/>
    <col min="8" max="8" width="13" style="1" customWidth="1"/>
    <col min="9" max="9" width="13.85546875" style="1" customWidth="1"/>
    <col min="10" max="10" width="15.28515625" style="1" customWidth="1"/>
    <col min="11" max="11" width="16.85546875" style="1" customWidth="1"/>
    <col min="12" max="12" width="14.42578125" style="1" customWidth="1"/>
    <col min="13" max="13" width="13.140625" style="1" bestFit="1" customWidth="1"/>
    <col min="14" max="16" width="11.7109375" style="1" bestFit="1" customWidth="1"/>
    <col min="17" max="17" width="12.5703125" style="1" bestFit="1" customWidth="1"/>
    <col min="18" max="18" width="11.7109375" style="1" bestFit="1" customWidth="1"/>
    <col min="19" max="19" width="11.7109375" style="13" bestFit="1" customWidth="1"/>
    <col min="20" max="20" width="9.140625" style="1" bestFit="1" customWidth="1"/>
  </cols>
  <sheetData>
    <row r="1" spans="2:21" ht="18" customHeight="1" x14ac:dyDescent="0.25">
      <c r="B1" s="140" t="s">
        <v>125</v>
      </c>
      <c r="C1" s="140"/>
      <c r="D1" s="140"/>
      <c r="E1" s="140"/>
      <c r="F1" s="140"/>
      <c r="G1" s="140"/>
      <c r="H1" s="140"/>
      <c r="I1" s="140"/>
      <c r="J1" s="140"/>
      <c r="K1" s="140"/>
      <c r="L1" s="140"/>
      <c r="M1" s="140"/>
      <c r="N1" s="140"/>
      <c r="O1" s="140"/>
      <c r="P1" s="140"/>
      <c r="Q1" s="140"/>
      <c r="R1" s="140"/>
      <c r="S1" s="140"/>
      <c r="T1" s="140"/>
    </row>
    <row r="2" spans="2:21" ht="3" customHeight="1" x14ac:dyDescent="0.25"/>
    <row r="3" spans="2:21" x14ac:dyDescent="0.25">
      <c r="B3" s="141" t="s">
        <v>0</v>
      </c>
      <c r="C3" s="143" t="s">
        <v>1</v>
      </c>
      <c r="D3" s="145" t="s">
        <v>43</v>
      </c>
      <c r="E3" s="143" t="s">
        <v>2</v>
      </c>
      <c r="F3" s="143" t="s">
        <v>3</v>
      </c>
      <c r="G3" s="143" t="s">
        <v>17</v>
      </c>
      <c r="H3" s="143" t="s">
        <v>16</v>
      </c>
      <c r="I3" s="143"/>
      <c r="J3" s="143"/>
      <c r="K3" s="143"/>
      <c r="L3" s="143"/>
      <c r="M3" s="143"/>
      <c r="N3" s="143"/>
      <c r="O3" s="143"/>
      <c r="P3" s="143"/>
      <c r="Q3" s="143"/>
      <c r="R3" s="143"/>
      <c r="S3" s="143"/>
      <c r="T3" s="12"/>
    </row>
    <row r="4" spans="2:21" ht="15.75" thickBot="1" x14ac:dyDescent="0.3">
      <c r="B4" s="142"/>
      <c r="C4" s="144"/>
      <c r="D4" s="146"/>
      <c r="E4" s="144"/>
      <c r="F4" s="144"/>
      <c r="G4" s="144"/>
      <c r="H4" s="48" t="s">
        <v>4</v>
      </c>
      <c r="I4" s="48" t="s">
        <v>5</v>
      </c>
      <c r="J4" s="48" t="s">
        <v>6</v>
      </c>
      <c r="K4" s="48" t="s">
        <v>7</v>
      </c>
      <c r="L4" s="48" t="s">
        <v>8</v>
      </c>
      <c r="M4" s="48" t="s">
        <v>9</v>
      </c>
      <c r="N4" s="48" t="s">
        <v>10</v>
      </c>
      <c r="O4" s="48" t="s">
        <v>11</v>
      </c>
      <c r="P4" s="48" t="s">
        <v>12</v>
      </c>
      <c r="Q4" s="48" t="s">
        <v>13</v>
      </c>
      <c r="R4" s="48" t="s">
        <v>14</v>
      </c>
      <c r="S4" s="48" t="s">
        <v>15</v>
      </c>
      <c r="T4" s="49"/>
    </row>
    <row r="5" spans="2:21" ht="21.75" customHeight="1" x14ac:dyDescent="0.25">
      <c r="B5" s="129">
        <v>1</v>
      </c>
      <c r="C5" s="132" t="s">
        <v>21</v>
      </c>
      <c r="D5" s="135" t="s">
        <v>126</v>
      </c>
      <c r="E5" s="137">
        <v>1</v>
      </c>
      <c r="F5" s="137" t="s">
        <v>24</v>
      </c>
      <c r="G5" s="50" t="s">
        <v>123</v>
      </c>
      <c r="H5" s="51">
        <v>0</v>
      </c>
      <c r="I5" s="51">
        <v>0</v>
      </c>
      <c r="J5" s="51">
        <v>0</v>
      </c>
      <c r="K5" s="51">
        <v>0</v>
      </c>
      <c r="L5" s="51">
        <v>0</v>
      </c>
      <c r="M5" s="51">
        <v>0</v>
      </c>
      <c r="N5" s="51">
        <v>0</v>
      </c>
      <c r="O5" s="51">
        <v>0</v>
      </c>
      <c r="P5" s="51">
        <v>0</v>
      </c>
      <c r="Q5" s="51">
        <v>0</v>
      </c>
      <c r="R5" s="51">
        <v>1</v>
      </c>
      <c r="S5" s="51">
        <v>0</v>
      </c>
      <c r="T5" s="52"/>
    </row>
    <row r="6" spans="2:21" x14ac:dyDescent="0.25">
      <c r="B6" s="130"/>
      <c r="C6" s="133"/>
      <c r="D6" s="136"/>
      <c r="E6" s="138"/>
      <c r="F6" s="138"/>
      <c r="G6" s="4" t="s">
        <v>49</v>
      </c>
      <c r="H6" s="23">
        <v>0.01</v>
      </c>
      <c r="I6" s="23">
        <v>0.03</v>
      </c>
      <c r="J6" s="23">
        <v>0.03</v>
      </c>
      <c r="K6" s="23">
        <v>0.03</v>
      </c>
      <c r="L6" s="23">
        <v>0.08</v>
      </c>
      <c r="M6" s="23">
        <v>0.15</v>
      </c>
      <c r="N6" s="23">
        <v>0.1</v>
      </c>
      <c r="O6" s="23">
        <v>0.1</v>
      </c>
      <c r="P6" s="23">
        <v>0.1</v>
      </c>
      <c r="Q6" s="23">
        <v>0.1</v>
      </c>
      <c r="R6" s="23">
        <v>0.15</v>
      </c>
      <c r="S6" s="23">
        <v>0.12</v>
      </c>
      <c r="T6" s="53"/>
    </row>
    <row r="7" spans="2:21" x14ac:dyDescent="0.25">
      <c r="B7" s="130"/>
      <c r="C7" s="133"/>
      <c r="D7" s="136"/>
      <c r="E7" s="138"/>
      <c r="F7" s="138"/>
      <c r="G7" s="46" t="s">
        <v>50</v>
      </c>
      <c r="H7" s="90">
        <f>H6</f>
        <v>0.01</v>
      </c>
      <c r="I7" s="90">
        <f>H7+I6</f>
        <v>0.04</v>
      </c>
      <c r="J7" s="90">
        <f>I7+J6</f>
        <v>7.0000000000000007E-2</v>
      </c>
      <c r="K7" s="90">
        <f>J7+K6</f>
        <v>0.1</v>
      </c>
      <c r="L7" s="90">
        <f>K7+L6</f>
        <v>0.18</v>
      </c>
      <c r="M7" s="90">
        <f>L7+M6</f>
        <v>0.32999999999999996</v>
      </c>
      <c r="N7" s="90">
        <f t="shared" ref="N7:S7" si="0">M7+N6</f>
        <v>0.42999999999999994</v>
      </c>
      <c r="O7" s="90">
        <f t="shared" si="0"/>
        <v>0.52999999999999992</v>
      </c>
      <c r="P7" s="90">
        <f t="shared" si="0"/>
        <v>0.62999999999999989</v>
      </c>
      <c r="Q7" s="90">
        <f t="shared" si="0"/>
        <v>0.72999999999999987</v>
      </c>
      <c r="R7" s="90">
        <f t="shared" si="0"/>
        <v>0.87999999999999989</v>
      </c>
      <c r="S7" s="90">
        <f t="shared" si="0"/>
        <v>0.99999999999999989</v>
      </c>
      <c r="T7" s="53"/>
      <c r="U7" s="24"/>
    </row>
    <row r="8" spans="2:21" ht="28.5" customHeight="1" x14ac:dyDescent="0.25">
      <c r="B8" s="130"/>
      <c r="C8" s="133"/>
      <c r="D8" s="86">
        <v>225000000</v>
      </c>
      <c r="E8" s="138"/>
      <c r="F8" s="138"/>
      <c r="G8" s="69" t="s">
        <v>121</v>
      </c>
      <c r="H8" s="75">
        <v>0</v>
      </c>
      <c r="I8" s="75">
        <v>0</v>
      </c>
      <c r="J8" s="74"/>
      <c r="K8" s="75"/>
      <c r="L8" s="75"/>
      <c r="M8" s="75"/>
      <c r="N8" s="75"/>
      <c r="O8" s="75"/>
      <c r="P8" s="75"/>
      <c r="Q8" s="75"/>
      <c r="R8" s="75"/>
      <c r="S8" s="75"/>
      <c r="T8" s="70"/>
      <c r="U8" s="24"/>
    </row>
    <row r="9" spans="2:21" x14ac:dyDescent="0.25">
      <c r="B9" s="130"/>
      <c r="C9" s="133"/>
      <c r="D9" s="71"/>
      <c r="E9" s="138"/>
      <c r="F9" s="138"/>
      <c r="G9" s="45" t="s">
        <v>120</v>
      </c>
      <c r="H9" s="77">
        <v>0</v>
      </c>
      <c r="I9" s="77">
        <v>0</v>
      </c>
      <c r="J9" s="77">
        <v>0</v>
      </c>
      <c r="K9" s="77"/>
      <c r="L9" s="77"/>
      <c r="M9" s="77"/>
      <c r="N9" s="77"/>
      <c r="O9" s="77"/>
      <c r="P9" s="77"/>
      <c r="Q9" s="77"/>
      <c r="R9" s="77"/>
      <c r="S9" s="77"/>
      <c r="T9" s="53"/>
      <c r="U9" s="24"/>
    </row>
    <row r="10" spans="2:21" ht="15.75" thickBot="1" x14ac:dyDescent="0.3">
      <c r="B10" s="131"/>
      <c r="C10" s="134"/>
      <c r="D10" s="72"/>
      <c r="E10" s="139"/>
      <c r="F10" s="139"/>
      <c r="G10" s="54" t="s">
        <v>124</v>
      </c>
      <c r="H10" s="55">
        <v>0</v>
      </c>
      <c r="I10" s="55">
        <v>0</v>
      </c>
      <c r="J10" s="55">
        <v>0</v>
      </c>
      <c r="K10" s="55">
        <v>0</v>
      </c>
      <c r="L10" s="55">
        <v>0</v>
      </c>
      <c r="M10" s="55">
        <v>0</v>
      </c>
      <c r="N10" s="55">
        <v>0</v>
      </c>
      <c r="O10" s="55">
        <v>0</v>
      </c>
      <c r="P10" s="55">
        <v>0</v>
      </c>
      <c r="Q10" s="55">
        <v>0</v>
      </c>
      <c r="R10" s="55">
        <v>1</v>
      </c>
      <c r="S10" s="55">
        <v>0</v>
      </c>
      <c r="T10" s="56"/>
    </row>
    <row r="11" spans="2:21" ht="21.75" customHeight="1" x14ac:dyDescent="0.25">
      <c r="B11" s="129">
        <v>2</v>
      </c>
      <c r="C11" s="132" t="s">
        <v>127</v>
      </c>
      <c r="D11" s="135" t="s">
        <v>126</v>
      </c>
      <c r="E11" s="137">
        <v>1</v>
      </c>
      <c r="F11" s="137" t="s">
        <v>24</v>
      </c>
      <c r="G11" s="50" t="s">
        <v>123</v>
      </c>
      <c r="H11" s="51">
        <v>0</v>
      </c>
      <c r="I11" s="51">
        <v>0</v>
      </c>
      <c r="J11" s="51">
        <v>0</v>
      </c>
      <c r="K11" s="51">
        <v>0</v>
      </c>
      <c r="L11" s="51">
        <v>0</v>
      </c>
      <c r="M11" s="51">
        <v>0</v>
      </c>
      <c r="N11" s="51">
        <v>0</v>
      </c>
      <c r="O11" s="51">
        <v>0</v>
      </c>
      <c r="P11" s="51">
        <v>0</v>
      </c>
      <c r="Q11" s="51">
        <v>0</v>
      </c>
      <c r="R11" s="51">
        <v>1</v>
      </c>
      <c r="S11" s="51">
        <v>0</v>
      </c>
      <c r="T11" s="52"/>
    </row>
    <row r="12" spans="2:21" x14ac:dyDescent="0.25">
      <c r="B12" s="130"/>
      <c r="C12" s="133"/>
      <c r="D12" s="136"/>
      <c r="E12" s="138"/>
      <c r="F12" s="138"/>
      <c r="G12" s="4" t="s">
        <v>49</v>
      </c>
      <c r="H12" s="23">
        <v>0.01</v>
      </c>
      <c r="I12" s="23">
        <v>0.03</v>
      </c>
      <c r="J12" s="23">
        <v>0.03</v>
      </c>
      <c r="K12" s="23">
        <v>0.03</v>
      </c>
      <c r="L12" s="23">
        <v>0.08</v>
      </c>
      <c r="M12" s="23">
        <v>0.15</v>
      </c>
      <c r="N12" s="23">
        <v>0.1</v>
      </c>
      <c r="O12" s="23">
        <v>0.1</v>
      </c>
      <c r="P12" s="23">
        <v>0.1</v>
      </c>
      <c r="Q12" s="23">
        <v>0.1</v>
      </c>
      <c r="R12" s="23">
        <v>0.15</v>
      </c>
      <c r="S12" s="23">
        <v>0.12</v>
      </c>
      <c r="T12" s="53"/>
    </row>
    <row r="13" spans="2:21" x14ac:dyDescent="0.25">
      <c r="B13" s="130"/>
      <c r="C13" s="133"/>
      <c r="D13" s="136"/>
      <c r="E13" s="138"/>
      <c r="F13" s="138"/>
      <c r="G13" s="46" t="s">
        <v>50</v>
      </c>
      <c r="H13" s="90">
        <f>H12</f>
        <v>0.01</v>
      </c>
      <c r="I13" s="90">
        <f>H13+I12</f>
        <v>0.04</v>
      </c>
      <c r="J13" s="90">
        <f>I13+J12</f>
        <v>7.0000000000000007E-2</v>
      </c>
      <c r="K13" s="90">
        <f>J13+K12</f>
        <v>0.1</v>
      </c>
      <c r="L13" s="90">
        <f>K13+L12</f>
        <v>0.18</v>
      </c>
      <c r="M13" s="90">
        <f>L13+M12</f>
        <v>0.32999999999999996</v>
      </c>
      <c r="N13" s="90">
        <f t="shared" ref="N13" si="1">M13+N12</f>
        <v>0.42999999999999994</v>
      </c>
      <c r="O13" s="90">
        <f t="shared" ref="O13" si="2">N13+O12</f>
        <v>0.52999999999999992</v>
      </c>
      <c r="P13" s="90">
        <f t="shared" ref="P13" si="3">O13+P12</f>
        <v>0.62999999999999989</v>
      </c>
      <c r="Q13" s="90">
        <f t="shared" ref="Q13" si="4">P13+Q12</f>
        <v>0.72999999999999987</v>
      </c>
      <c r="R13" s="90">
        <f t="shared" ref="R13" si="5">Q13+R12</f>
        <v>0.87999999999999989</v>
      </c>
      <c r="S13" s="90">
        <f t="shared" ref="S13" si="6">R13+S12</f>
        <v>0.99999999999999989</v>
      </c>
      <c r="T13" s="53"/>
      <c r="U13" s="24"/>
    </row>
    <row r="14" spans="2:21" ht="28.5" customHeight="1" x14ac:dyDescent="0.25">
      <c r="B14" s="130"/>
      <c r="C14" s="133"/>
      <c r="D14" s="86">
        <v>379940000</v>
      </c>
      <c r="E14" s="138"/>
      <c r="F14" s="138"/>
      <c r="G14" s="69" t="s">
        <v>121</v>
      </c>
      <c r="H14" s="75">
        <v>0</v>
      </c>
      <c r="I14" s="75">
        <v>0</v>
      </c>
      <c r="J14" s="74"/>
      <c r="K14" s="75"/>
      <c r="L14" s="75"/>
      <c r="M14" s="75"/>
      <c r="N14" s="75"/>
      <c r="O14" s="75"/>
      <c r="P14" s="75"/>
      <c r="Q14" s="75"/>
      <c r="R14" s="75"/>
      <c r="S14" s="75"/>
      <c r="T14" s="70"/>
      <c r="U14" s="24"/>
    </row>
    <row r="15" spans="2:21" x14ac:dyDescent="0.25">
      <c r="B15" s="130"/>
      <c r="C15" s="133"/>
      <c r="D15" s="71"/>
      <c r="E15" s="138"/>
      <c r="F15" s="138"/>
      <c r="G15" s="45" t="s">
        <v>120</v>
      </c>
      <c r="H15" s="77">
        <v>0</v>
      </c>
      <c r="I15" s="77">
        <v>0</v>
      </c>
      <c r="J15" s="77">
        <v>0</v>
      </c>
      <c r="K15" s="77"/>
      <c r="L15" s="77"/>
      <c r="M15" s="77"/>
      <c r="N15" s="77"/>
      <c r="O15" s="77"/>
      <c r="P15" s="77"/>
      <c r="Q15" s="77"/>
      <c r="R15" s="77"/>
      <c r="S15" s="77"/>
      <c r="T15" s="53"/>
      <c r="U15" s="24"/>
    </row>
    <row r="16" spans="2:21" ht="15.75" thickBot="1" x14ac:dyDescent="0.3">
      <c r="B16" s="131"/>
      <c r="C16" s="134"/>
      <c r="D16" s="72"/>
      <c r="E16" s="139"/>
      <c r="F16" s="139"/>
      <c r="G16" s="54" t="s">
        <v>124</v>
      </c>
      <c r="H16" s="55">
        <v>0</v>
      </c>
      <c r="I16" s="55">
        <v>0</v>
      </c>
      <c r="J16" s="55">
        <v>0</v>
      </c>
      <c r="K16" s="55">
        <v>0</v>
      </c>
      <c r="L16" s="55">
        <v>0</v>
      </c>
      <c r="M16" s="55">
        <v>0</v>
      </c>
      <c r="N16" s="55">
        <v>0</v>
      </c>
      <c r="O16" s="55">
        <v>0</v>
      </c>
      <c r="P16" s="55">
        <v>0</v>
      </c>
      <c r="Q16" s="55">
        <v>0</v>
      </c>
      <c r="R16" s="55">
        <v>1</v>
      </c>
      <c r="S16" s="55">
        <v>0</v>
      </c>
      <c r="T16" s="56"/>
    </row>
    <row r="17" spans="2:21" ht="17.25" customHeight="1" x14ac:dyDescent="0.25">
      <c r="B17" s="129">
        <v>3</v>
      </c>
      <c r="C17" s="132" t="s">
        <v>22</v>
      </c>
      <c r="D17" s="135" t="s">
        <v>23</v>
      </c>
      <c r="E17" s="137">
        <v>2</v>
      </c>
      <c r="F17" s="137" t="s">
        <v>25</v>
      </c>
      <c r="G17" s="50" t="s">
        <v>123</v>
      </c>
      <c r="H17" s="51">
        <v>0.02</v>
      </c>
      <c r="I17" s="51">
        <v>0.06</v>
      </c>
      <c r="J17" s="51">
        <v>0.08</v>
      </c>
      <c r="K17" s="51">
        <v>0.1</v>
      </c>
      <c r="L17" s="51">
        <v>0.24</v>
      </c>
      <c r="M17" s="51">
        <v>0.4</v>
      </c>
      <c r="N17" s="51">
        <v>0.1</v>
      </c>
      <c r="O17" s="51">
        <v>0.2</v>
      </c>
      <c r="P17" s="51">
        <v>0.2</v>
      </c>
      <c r="Q17" s="51">
        <v>0.2</v>
      </c>
      <c r="R17" s="51">
        <v>0.3</v>
      </c>
      <c r="S17" s="51">
        <v>0.02</v>
      </c>
      <c r="T17" s="52"/>
    </row>
    <row r="18" spans="2:21" x14ac:dyDescent="0.25">
      <c r="B18" s="130"/>
      <c r="C18" s="133"/>
      <c r="D18" s="136"/>
      <c r="E18" s="138"/>
      <c r="F18" s="138"/>
      <c r="G18" s="4" t="s">
        <v>49</v>
      </c>
      <c r="H18" s="23">
        <v>0.01</v>
      </c>
      <c r="I18" s="23">
        <v>0.03</v>
      </c>
      <c r="J18" s="23">
        <v>0.04</v>
      </c>
      <c r="K18" s="23">
        <v>0.05</v>
      </c>
      <c r="L18" s="23">
        <v>0.12</v>
      </c>
      <c r="M18" s="23">
        <v>0.2</v>
      </c>
      <c r="N18" s="23">
        <v>0.05</v>
      </c>
      <c r="O18" s="23">
        <v>0.1</v>
      </c>
      <c r="P18" s="23">
        <v>0.1</v>
      </c>
      <c r="Q18" s="23">
        <v>0.1</v>
      </c>
      <c r="R18" s="23">
        <v>0.15</v>
      </c>
      <c r="S18" s="23">
        <v>0.05</v>
      </c>
      <c r="T18" s="53"/>
    </row>
    <row r="19" spans="2:21" x14ac:dyDescent="0.25">
      <c r="B19" s="130"/>
      <c r="C19" s="133"/>
      <c r="D19" s="136"/>
      <c r="E19" s="138"/>
      <c r="F19" s="138"/>
      <c r="G19" s="46" t="s">
        <v>50</v>
      </c>
      <c r="H19" s="90">
        <f>H18</f>
        <v>0.01</v>
      </c>
      <c r="I19" s="90">
        <f t="shared" ref="I19:S19" si="7">H19+I18</f>
        <v>0.04</v>
      </c>
      <c r="J19" s="90">
        <f t="shared" si="7"/>
        <v>0.08</v>
      </c>
      <c r="K19" s="90">
        <f t="shared" si="7"/>
        <v>0.13</v>
      </c>
      <c r="L19" s="90">
        <f t="shared" si="7"/>
        <v>0.25</v>
      </c>
      <c r="M19" s="90">
        <f t="shared" si="7"/>
        <v>0.45</v>
      </c>
      <c r="N19" s="90">
        <f t="shared" si="7"/>
        <v>0.5</v>
      </c>
      <c r="O19" s="90">
        <f t="shared" si="7"/>
        <v>0.6</v>
      </c>
      <c r="P19" s="90">
        <f t="shared" si="7"/>
        <v>0.7</v>
      </c>
      <c r="Q19" s="90">
        <f t="shared" si="7"/>
        <v>0.79999999999999993</v>
      </c>
      <c r="R19" s="90">
        <f t="shared" si="7"/>
        <v>0.95</v>
      </c>
      <c r="S19" s="90">
        <f t="shared" si="7"/>
        <v>1</v>
      </c>
      <c r="T19" s="53"/>
      <c r="U19" s="24"/>
    </row>
    <row r="20" spans="2:21" ht="25.5" x14ac:dyDescent="0.25">
      <c r="B20" s="130"/>
      <c r="C20" s="133"/>
      <c r="D20" s="86">
        <v>75000000</v>
      </c>
      <c r="E20" s="138"/>
      <c r="F20" s="138"/>
      <c r="G20" s="69" t="s">
        <v>121</v>
      </c>
      <c r="H20" s="75">
        <v>0</v>
      </c>
      <c r="I20" s="75">
        <v>0</v>
      </c>
      <c r="J20" s="74"/>
      <c r="K20" s="75"/>
      <c r="L20" s="75"/>
      <c r="M20" s="75"/>
      <c r="N20" s="75"/>
      <c r="O20" s="75"/>
      <c r="P20" s="75"/>
      <c r="Q20" s="75"/>
      <c r="R20" s="75"/>
      <c r="S20" s="75"/>
      <c r="T20" s="53"/>
      <c r="U20" s="24"/>
    </row>
    <row r="21" spans="2:21" x14ac:dyDescent="0.25">
      <c r="B21" s="130"/>
      <c r="C21" s="133"/>
      <c r="D21" s="71"/>
      <c r="E21" s="138"/>
      <c r="F21" s="138"/>
      <c r="G21" s="45" t="s">
        <v>120</v>
      </c>
      <c r="H21" s="77">
        <v>0</v>
      </c>
      <c r="I21" s="77">
        <v>0</v>
      </c>
      <c r="J21" s="77">
        <v>0</v>
      </c>
      <c r="K21" s="77"/>
      <c r="L21" s="77"/>
      <c r="M21" s="77"/>
      <c r="N21" s="77"/>
      <c r="O21" s="77"/>
      <c r="P21" s="77"/>
      <c r="Q21" s="77"/>
      <c r="R21" s="77"/>
      <c r="S21" s="77"/>
      <c r="T21" s="53"/>
      <c r="U21" s="24"/>
    </row>
    <row r="22" spans="2:21" ht="15.75" thickBot="1" x14ac:dyDescent="0.3">
      <c r="B22" s="131"/>
      <c r="C22" s="134"/>
      <c r="D22" s="72"/>
      <c r="E22" s="139"/>
      <c r="F22" s="139"/>
      <c r="G22" s="54" t="s">
        <v>124</v>
      </c>
      <c r="H22" s="55">
        <v>0.1</v>
      </c>
      <c r="I22" s="55">
        <f>H22+I17</f>
        <v>0.16</v>
      </c>
      <c r="J22" s="55">
        <f t="shared" ref="J22:R22" si="8">I22+J17</f>
        <v>0.24</v>
      </c>
      <c r="K22" s="55">
        <f t="shared" si="8"/>
        <v>0.33999999999999997</v>
      </c>
      <c r="L22" s="55">
        <f t="shared" si="8"/>
        <v>0.57999999999999996</v>
      </c>
      <c r="M22" s="55">
        <f t="shared" si="8"/>
        <v>0.98</v>
      </c>
      <c r="N22" s="55">
        <f t="shared" si="8"/>
        <v>1.08</v>
      </c>
      <c r="O22" s="55">
        <f t="shared" si="8"/>
        <v>1.28</v>
      </c>
      <c r="P22" s="55">
        <f t="shared" si="8"/>
        <v>1.48</v>
      </c>
      <c r="Q22" s="55">
        <f t="shared" si="8"/>
        <v>1.68</v>
      </c>
      <c r="R22" s="55">
        <f t="shared" si="8"/>
        <v>1.98</v>
      </c>
      <c r="S22" s="55">
        <f>R22+S17</f>
        <v>2</v>
      </c>
      <c r="T22" s="56"/>
    </row>
    <row r="23" spans="2:21" ht="19.5" customHeight="1" x14ac:dyDescent="0.25">
      <c r="B23" s="129">
        <v>4</v>
      </c>
      <c r="C23" s="132" t="s">
        <v>26</v>
      </c>
      <c r="D23" s="135" t="s">
        <v>60</v>
      </c>
      <c r="E23" s="137">
        <v>280</v>
      </c>
      <c r="F23" s="137" t="s">
        <v>31</v>
      </c>
      <c r="G23" s="50" t="s">
        <v>123</v>
      </c>
      <c r="H23" s="57">
        <v>0</v>
      </c>
      <c r="I23" s="57">
        <v>0</v>
      </c>
      <c r="J23" s="57">
        <v>40</v>
      </c>
      <c r="K23" s="57">
        <v>40</v>
      </c>
      <c r="L23" s="57">
        <v>60</v>
      </c>
      <c r="M23" s="57">
        <v>40</v>
      </c>
      <c r="N23" s="57">
        <v>0</v>
      </c>
      <c r="O23" s="57">
        <v>40</v>
      </c>
      <c r="P23" s="57">
        <v>60</v>
      </c>
      <c r="Q23" s="57">
        <v>0</v>
      </c>
      <c r="R23" s="57">
        <v>0</v>
      </c>
      <c r="S23" s="57">
        <v>0</v>
      </c>
      <c r="T23" s="52"/>
    </row>
    <row r="24" spans="2:21" x14ac:dyDescent="0.25">
      <c r="B24" s="130"/>
      <c r="C24" s="133"/>
      <c r="D24" s="136"/>
      <c r="E24" s="138"/>
      <c r="F24" s="138"/>
      <c r="G24" s="4" t="s">
        <v>49</v>
      </c>
      <c r="H24" s="23">
        <v>0.01</v>
      </c>
      <c r="I24" s="23">
        <v>0.01</v>
      </c>
      <c r="J24" s="23">
        <v>0.03</v>
      </c>
      <c r="K24" s="23">
        <v>0.04</v>
      </c>
      <c r="L24" s="23">
        <v>0.05</v>
      </c>
      <c r="M24" s="23">
        <v>0.15</v>
      </c>
      <c r="N24" s="23">
        <v>0.15</v>
      </c>
      <c r="O24" s="23">
        <v>0.2</v>
      </c>
      <c r="P24" s="23">
        <v>0.15</v>
      </c>
      <c r="Q24" s="23">
        <v>0.1</v>
      </c>
      <c r="R24" s="23">
        <v>0.08</v>
      </c>
      <c r="S24" s="23">
        <v>0.03</v>
      </c>
      <c r="T24" s="53"/>
    </row>
    <row r="25" spans="2:21" x14ac:dyDescent="0.25">
      <c r="B25" s="130"/>
      <c r="C25" s="133"/>
      <c r="D25" s="136"/>
      <c r="E25" s="138"/>
      <c r="F25" s="138"/>
      <c r="G25" s="46" t="s">
        <v>50</v>
      </c>
      <c r="H25" s="90">
        <v>0.01</v>
      </c>
      <c r="I25" s="90">
        <f t="shared" ref="I25:S25" si="9">H25+I24</f>
        <v>0.02</v>
      </c>
      <c r="J25" s="90">
        <f t="shared" si="9"/>
        <v>0.05</v>
      </c>
      <c r="K25" s="90">
        <f t="shared" si="9"/>
        <v>0.09</v>
      </c>
      <c r="L25" s="90">
        <f t="shared" si="9"/>
        <v>0.14000000000000001</v>
      </c>
      <c r="M25" s="90">
        <f t="shared" si="9"/>
        <v>0.29000000000000004</v>
      </c>
      <c r="N25" s="90">
        <f t="shared" si="9"/>
        <v>0.44000000000000006</v>
      </c>
      <c r="O25" s="90">
        <f t="shared" si="9"/>
        <v>0.64000000000000012</v>
      </c>
      <c r="P25" s="90">
        <f t="shared" si="9"/>
        <v>0.79000000000000015</v>
      </c>
      <c r="Q25" s="90">
        <f t="shared" si="9"/>
        <v>0.89000000000000012</v>
      </c>
      <c r="R25" s="90">
        <f t="shared" si="9"/>
        <v>0.97000000000000008</v>
      </c>
      <c r="S25" s="90">
        <f t="shared" si="9"/>
        <v>1</v>
      </c>
      <c r="T25" s="53"/>
      <c r="U25" s="24"/>
    </row>
    <row r="26" spans="2:21" ht="25.5" x14ac:dyDescent="0.25">
      <c r="B26" s="130"/>
      <c r="C26" s="133"/>
      <c r="D26" s="86">
        <v>4690014000</v>
      </c>
      <c r="E26" s="138"/>
      <c r="F26" s="138"/>
      <c r="G26" s="69" t="s">
        <v>121</v>
      </c>
      <c r="H26" s="75">
        <v>0</v>
      </c>
      <c r="I26" s="75">
        <v>0</v>
      </c>
      <c r="J26" s="74"/>
      <c r="K26" s="75"/>
      <c r="L26" s="75"/>
      <c r="M26" s="75"/>
      <c r="N26" s="75"/>
      <c r="O26" s="75"/>
      <c r="P26" s="75"/>
      <c r="Q26" s="75"/>
      <c r="R26" s="75"/>
      <c r="S26" s="75"/>
      <c r="T26" s="53"/>
      <c r="U26" s="24"/>
    </row>
    <row r="27" spans="2:21" x14ac:dyDescent="0.25">
      <c r="B27" s="130"/>
      <c r="C27" s="133"/>
      <c r="D27" s="71"/>
      <c r="E27" s="138"/>
      <c r="F27" s="138"/>
      <c r="G27" s="45" t="s">
        <v>120</v>
      </c>
      <c r="H27" s="77">
        <v>0</v>
      </c>
      <c r="I27" s="77">
        <v>0</v>
      </c>
      <c r="J27" s="77">
        <v>0</v>
      </c>
      <c r="K27" s="77"/>
      <c r="L27" s="77"/>
      <c r="M27" s="77"/>
      <c r="N27" s="77"/>
      <c r="O27" s="77"/>
      <c r="P27" s="77"/>
      <c r="Q27" s="77"/>
      <c r="R27" s="77"/>
      <c r="S27" s="77"/>
      <c r="T27" s="53"/>
      <c r="U27" s="24"/>
    </row>
    <row r="28" spans="2:21" ht="15.75" thickBot="1" x14ac:dyDescent="0.3">
      <c r="B28" s="131"/>
      <c r="C28" s="134"/>
      <c r="D28" s="72"/>
      <c r="E28" s="139"/>
      <c r="F28" s="139"/>
      <c r="G28" s="54" t="s">
        <v>124</v>
      </c>
      <c r="H28" s="55">
        <v>0</v>
      </c>
      <c r="I28" s="55">
        <f t="shared" ref="I28:S28" si="10">H28+I23</f>
        <v>0</v>
      </c>
      <c r="J28" s="55">
        <f t="shared" si="10"/>
        <v>40</v>
      </c>
      <c r="K28" s="55">
        <f t="shared" si="10"/>
        <v>80</v>
      </c>
      <c r="L28" s="55">
        <f t="shared" si="10"/>
        <v>140</v>
      </c>
      <c r="M28" s="55">
        <f t="shared" si="10"/>
        <v>180</v>
      </c>
      <c r="N28" s="55">
        <f t="shared" si="10"/>
        <v>180</v>
      </c>
      <c r="O28" s="55">
        <f t="shared" si="10"/>
        <v>220</v>
      </c>
      <c r="P28" s="55">
        <f t="shared" si="10"/>
        <v>280</v>
      </c>
      <c r="Q28" s="55">
        <f t="shared" si="10"/>
        <v>280</v>
      </c>
      <c r="R28" s="55">
        <f t="shared" si="10"/>
        <v>280</v>
      </c>
      <c r="S28" s="55">
        <f t="shared" si="10"/>
        <v>280</v>
      </c>
      <c r="T28" s="56"/>
    </row>
    <row r="29" spans="2:21" ht="20.25" customHeight="1" x14ac:dyDescent="0.25">
      <c r="B29" s="147">
        <v>5</v>
      </c>
      <c r="C29" s="150" t="s">
        <v>27</v>
      </c>
      <c r="D29" s="153" t="s">
        <v>29</v>
      </c>
      <c r="E29" s="150">
        <v>120</v>
      </c>
      <c r="F29" s="137" t="s">
        <v>31</v>
      </c>
      <c r="G29" s="50" t="s">
        <v>123</v>
      </c>
      <c r="H29" s="57">
        <v>0</v>
      </c>
      <c r="I29" s="57">
        <v>0</v>
      </c>
      <c r="J29" s="57">
        <v>0</v>
      </c>
      <c r="K29" s="57">
        <v>0</v>
      </c>
      <c r="L29" s="57">
        <v>0</v>
      </c>
      <c r="M29" s="57">
        <v>0</v>
      </c>
      <c r="N29" s="58">
        <v>40</v>
      </c>
      <c r="O29" s="58">
        <v>40</v>
      </c>
      <c r="P29" s="58">
        <v>40</v>
      </c>
      <c r="Q29" s="57">
        <v>0</v>
      </c>
      <c r="R29" s="57">
        <v>0</v>
      </c>
      <c r="S29" s="57">
        <v>0</v>
      </c>
      <c r="T29" s="52"/>
    </row>
    <row r="30" spans="2:21" x14ac:dyDescent="0.25">
      <c r="B30" s="148"/>
      <c r="C30" s="151"/>
      <c r="D30" s="154"/>
      <c r="E30" s="151"/>
      <c r="F30" s="138"/>
      <c r="G30" s="4" t="s">
        <v>49</v>
      </c>
      <c r="H30" s="23">
        <v>0</v>
      </c>
      <c r="I30" s="23">
        <v>0</v>
      </c>
      <c r="J30" s="23">
        <v>0.01</v>
      </c>
      <c r="K30" s="23">
        <v>0</v>
      </c>
      <c r="L30" s="23">
        <v>0</v>
      </c>
      <c r="M30" s="23">
        <v>0.1</v>
      </c>
      <c r="N30" s="23">
        <v>0.15</v>
      </c>
      <c r="O30" s="23">
        <v>0.25</v>
      </c>
      <c r="P30" s="23">
        <v>0.3</v>
      </c>
      <c r="Q30" s="23">
        <v>0.15</v>
      </c>
      <c r="R30" s="23">
        <v>0.04</v>
      </c>
      <c r="S30" s="23">
        <v>0</v>
      </c>
      <c r="T30" s="53"/>
    </row>
    <row r="31" spans="2:21" x14ac:dyDescent="0.25">
      <c r="B31" s="148"/>
      <c r="C31" s="151"/>
      <c r="D31" s="154"/>
      <c r="E31" s="151"/>
      <c r="F31" s="138"/>
      <c r="G31" s="46" t="s">
        <v>50</v>
      </c>
      <c r="H31" s="90">
        <v>0</v>
      </c>
      <c r="I31" s="90">
        <f t="shared" ref="I31:S31" si="11">H31+I30</f>
        <v>0</v>
      </c>
      <c r="J31" s="90">
        <f t="shared" si="11"/>
        <v>0.01</v>
      </c>
      <c r="K31" s="90">
        <f t="shared" si="11"/>
        <v>0.01</v>
      </c>
      <c r="L31" s="90">
        <f t="shared" si="11"/>
        <v>0.01</v>
      </c>
      <c r="M31" s="90">
        <f t="shared" si="11"/>
        <v>0.11</v>
      </c>
      <c r="N31" s="90">
        <f t="shared" si="11"/>
        <v>0.26</v>
      </c>
      <c r="O31" s="90">
        <f t="shared" si="11"/>
        <v>0.51</v>
      </c>
      <c r="P31" s="90">
        <f t="shared" si="11"/>
        <v>0.81</v>
      </c>
      <c r="Q31" s="90">
        <f t="shared" si="11"/>
        <v>0.96000000000000008</v>
      </c>
      <c r="R31" s="90">
        <f t="shared" si="11"/>
        <v>1</v>
      </c>
      <c r="S31" s="90">
        <f t="shared" si="11"/>
        <v>1</v>
      </c>
      <c r="T31" s="53"/>
      <c r="U31" s="24"/>
    </row>
    <row r="32" spans="2:21" ht="25.5" x14ac:dyDescent="0.25">
      <c r="B32" s="148"/>
      <c r="C32" s="151"/>
      <c r="D32" s="109">
        <v>0</v>
      </c>
      <c r="E32" s="151"/>
      <c r="F32" s="138"/>
      <c r="G32" s="69" t="s">
        <v>121</v>
      </c>
      <c r="H32" s="73">
        <v>0</v>
      </c>
      <c r="I32" s="73">
        <v>0</v>
      </c>
      <c r="J32" s="75">
        <v>0</v>
      </c>
      <c r="K32" s="75">
        <v>0</v>
      </c>
      <c r="L32" s="75">
        <v>0</v>
      </c>
      <c r="M32" s="75">
        <v>0</v>
      </c>
      <c r="N32" s="75">
        <v>0</v>
      </c>
      <c r="O32" s="75">
        <v>0</v>
      </c>
      <c r="P32" s="75">
        <v>0</v>
      </c>
      <c r="Q32" s="75">
        <v>0</v>
      </c>
      <c r="R32" s="75">
        <v>0</v>
      </c>
      <c r="S32" s="75">
        <v>0</v>
      </c>
      <c r="T32" s="53"/>
      <c r="U32" s="24"/>
    </row>
    <row r="33" spans="2:21" x14ac:dyDescent="0.25">
      <c r="B33" s="148"/>
      <c r="C33" s="151"/>
      <c r="D33" s="110"/>
      <c r="E33" s="151"/>
      <c r="F33" s="138"/>
      <c r="G33" s="45" t="s">
        <v>120</v>
      </c>
      <c r="H33" s="77">
        <v>0</v>
      </c>
      <c r="I33" s="77">
        <v>0</v>
      </c>
      <c r="J33" s="77" t="e">
        <f>(H32+I32+J32)/D32</f>
        <v>#DIV/0!</v>
      </c>
      <c r="K33" s="77" t="e">
        <f t="shared" ref="K33:S33" si="12">(I32+J32+K32)/E32</f>
        <v>#DIV/0!</v>
      </c>
      <c r="L33" s="77" t="e">
        <f t="shared" si="12"/>
        <v>#DIV/0!</v>
      </c>
      <c r="M33" s="77" t="e">
        <f t="shared" si="12"/>
        <v>#VALUE!</v>
      </c>
      <c r="N33" s="77" t="e">
        <f t="shared" si="12"/>
        <v>#DIV/0!</v>
      </c>
      <c r="O33" s="77" t="e">
        <f t="shared" si="12"/>
        <v>#DIV/0!</v>
      </c>
      <c r="P33" s="77" t="e">
        <f t="shared" si="12"/>
        <v>#DIV/0!</v>
      </c>
      <c r="Q33" s="77" t="e">
        <f t="shared" si="12"/>
        <v>#DIV/0!</v>
      </c>
      <c r="R33" s="77" t="e">
        <f t="shared" si="12"/>
        <v>#DIV/0!</v>
      </c>
      <c r="S33" s="77" t="e">
        <f t="shared" si="12"/>
        <v>#DIV/0!</v>
      </c>
      <c r="T33" s="53"/>
      <c r="U33" s="24"/>
    </row>
    <row r="34" spans="2:21" ht="15.75" thickBot="1" x14ac:dyDescent="0.3">
      <c r="B34" s="149"/>
      <c r="C34" s="152"/>
      <c r="D34" s="111"/>
      <c r="E34" s="152"/>
      <c r="F34" s="139"/>
      <c r="G34" s="54" t="s">
        <v>124</v>
      </c>
      <c r="H34" s="55">
        <v>0</v>
      </c>
      <c r="I34" s="55">
        <f>H34+I29</f>
        <v>0</v>
      </c>
      <c r="J34" s="55">
        <f t="shared" ref="J34:S34" si="13">I34+J29</f>
        <v>0</v>
      </c>
      <c r="K34" s="55">
        <f t="shared" si="13"/>
        <v>0</v>
      </c>
      <c r="L34" s="55">
        <f t="shared" si="13"/>
        <v>0</v>
      </c>
      <c r="M34" s="55">
        <f t="shared" si="13"/>
        <v>0</v>
      </c>
      <c r="N34" s="55">
        <f t="shared" si="13"/>
        <v>40</v>
      </c>
      <c r="O34" s="55">
        <f t="shared" si="13"/>
        <v>80</v>
      </c>
      <c r="P34" s="55">
        <f t="shared" si="13"/>
        <v>120</v>
      </c>
      <c r="Q34" s="55">
        <f t="shared" si="13"/>
        <v>120</v>
      </c>
      <c r="R34" s="55">
        <f t="shared" si="13"/>
        <v>120</v>
      </c>
      <c r="S34" s="55">
        <f t="shared" si="13"/>
        <v>120</v>
      </c>
      <c r="T34" s="56"/>
    </row>
    <row r="35" spans="2:21" ht="20.25" customHeight="1" x14ac:dyDescent="0.25">
      <c r="B35" s="147">
        <v>6</v>
      </c>
      <c r="C35" s="150" t="s">
        <v>85</v>
      </c>
      <c r="D35" s="153" t="s">
        <v>86</v>
      </c>
      <c r="E35" s="163">
        <v>60</v>
      </c>
      <c r="F35" s="137" t="s">
        <v>31</v>
      </c>
      <c r="G35" s="50" t="s">
        <v>123</v>
      </c>
      <c r="H35" s="57">
        <v>0</v>
      </c>
      <c r="I35" s="57">
        <v>0</v>
      </c>
      <c r="J35" s="57">
        <v>0</v>
      </c>
      <c r="K35" s="57">
        <v>0</v>
      </c>
      <c r="L35" s="57">
        <v>25</v>
      </c>
      <c r="M35" s="57">
        <v>0</v>
      </c>
      <c r="N35" s="57">
        <v>0</v>
      </c>
      <c r="O35" s="57">
        <v>0</v>
      </c>
      <c r="P35" s="57">
        <v>30</v>
      </c>
      <c r="Q35" s="57">
        <v>5</v>
      </c>
      <c r="R35" s="57">
        <v>0</v>
      </c>
      <c r="S35" s="57">
        <v>0</v>
      </c>
      <c r="T35" s="52"/>
    </row>
    <row r="36" spans="2:21" x14ac:dyDescent="0.25">
      <c r="B36" s="148"/>
      <c r="C36" s="151"/>
      <c r="D36" s="154"/>
      <c r="E36" s="164"/>
      <c r="F36" s="138"/>
      <c r="G36" s="4" t="s">
        <v>49</v>
      </c>
      <c r="H36" s="23">
        <v>0</v>
      </c>
      <c r="I36" s="23">
        <v>0</v>
      </c>
      <c r="J36" s="23">
        <v>0.01</v>
      </c>
      <c r="K36" s="23">
        <v>0</v>
      </c>
      <c r="L36" s="23">
        <v>0.49</v>
      </c>
      <c r="M36" s="23">
        <v>0</v>
      </c>
      <c r="N36" s="23">
        <v>0</v>
      </c>
      <c r="O36" s="23">
        <v>0.2</v>
      </c>
      <c r="P36" s="23">
        <v>0</v>
      </c>
      <c r="Q36" s="23">
        <v>0.3</v>
      </c>
      <c r="R36" s="23">
        <v>0</v>
      </c>
      <c r="S36" s="23">
        <v>0</v>
      </c>
      <c r="T36" s="53"/>
    </row>
    <row r="37" spans="2:21" x14ac:dyDescent="0.25">
      <c r="B37" s="148"/>
      <c r="C37" s="151"/>
      <c r="D37" s="154"/>
      <c r="E37" s="164"/>
      <c r="F37" s="138"/>
      <c r="G37" s="46" t="s">
        <v>50</v>
      </c>
      <c r="H37" s="90">
        <v>0</v>
      </c>
      <c r="I37" s="90">
        <f t="shared" ref="I37:S37" si="14">H37+I36</f>
        <v>0</v>
      </c>
      <c r="J37" s="90">
        <f t="shared" si="14"/>
        <v>0.01</v>
      </c>
      <c r="K37" s="90">
        <f t="shared" si="14"/>
        <v>0.01</v>
      </c>
      <c r="L37" s="90">
        <f t="shared" si="14"/>
        <v>0.5</v>
      </c>
      <c r="M37" s="90">
        <f t="shared" si="14"/>
        <v>0.5</v>
      </c>
      <c r="N37" s="90">
        <f t="shared" si="14"/>
        <v>0.5</v>
      </c>
      <c r="O37" s="90">
        <f t="shared" si="14"/>
        <v>0.7</v>
      </c>
      <c r="P37" s="90">
        <f t="shared" si="14"/>
        <v>0.7</v>
      </c>
      <c r="Q37" s="90">
        <f t="shared" si="14"/>
        <v>1</v>
      </c>
      <c r="R37" s="90">
        <f t="shared" si="14"/>
        <v>1</v>
      </c>
      <c r="S37" s="90">
        <f t="shared" si="14"/>
        <v>1</v>
      </c>
      <c r="T37" s="53"/>
      <c r="U37" s="24"/>
    </row>
    <row r="38" spans="2:21" ht="25.5" x14ac:dyDescent="0.25">
      <c r="B38" s="148"/>
      <c r="C38" s="151"/>
      <c r="D38" s="106">
        <v>147900000</v>
      </c>
      <c r="E38" s="164"/>
      <c r="F38" s="138"/>
      <c r="G38" s="69" t="s">
        <v>121</v>
      </c>
      <c r="H38" s="73">
        <v>0</v>
      </c>
      <c r="I38" s="73">
        <v>0</v>
      </c>
      <c r="J38" s="75">
        <v>0</v>
      </c>
      <c r="K38" s="75">
        <v>0</v>
      </c>
      <c r="L38" s="75">
        <v>0</v>
      </c>
      <c r="M38" s="75">
        <v>0</v>
      </c>
      <c r="N38" s="75">
        <v>0</v>
      </c>
      <c r="O38" s="75">
        <v>0</v>
      </c>
      <c r="P38" s="75">
        <v>0</v>
      </c>
      <c r="Q38" s="75">
        <v>0</v>
      </c>
      <c r="R38" s="75">
        <v>0</v>
      </c>
      <c r="S38" s="75">
        <v>0</v>
      </c>
      <c r="T38" s="53"/>
      <c r="U38" s="24"/>
    </row>
    <row r="39" spans="2:21" x14ac:dyDescent="0.25">
      <c r="B39" s="148"/>
      <c r="C39" s="151"/>
      <c r="D39" s="107"/>
      <c r="E39" s="164"/>
      <c r="F39" s="138"/>
      <c r="G39" s="45" t="s">
        <v>120</v>
      </c>
      <c r="H39" s="77">
        <v>0</v>
      </c>
      <c r="I39" s="77">
        <v>0</v>
      </c>
      <c r="J39" s="77">
        <f>(H38+I38+J38)/D38</f>
        <v>0</v>
      </c>
      <c r="K39" s="77">
        <v>0</v>
      </c>
      <c r="L39" s="77">
        <v>0.52900000000000003</v>
      </c>
      <c r="M39" s="77">
        <v>0.59279999999999999</v>
      </c>
      <c r="N39" s="77"/>
      <c r="O39" s="77"/>
      <c r="P39" s="77"/>
      <c r="Q39" s="77"/>
      <c r="R39" s="77"/>
      <c r="S39" s="77"/>
      <c r="T39" s="53"/>
      <c r="U39" s="24"/>
    </row>
    <row r="40" spans="2:21" ht="15.75" thickBot="1" x14ac:dyDescent="0.3">
      <c r="B40" s="149"/>
      <c r="C40" s="152"/>
      <c r="D40" s="108"/>
      <c r="E40" s="165"/>
      <c r="F40" s="139"/>
      <c r="G40" s="54" t="s">
        <v>124</v>
      </c>
      <c r="H40" s="55">
        <v>0</v>
      </c>
      <c r="I40" s="55">
        <f>H40+I35</f>
        <v>0</v>
      </c>
      <c r="J40" s="55">
        <f t="shared" ref="J40:S40" si="15">I40+J35</f>
        <v>0</v>
      </c>
      <c r="K40" s="55">
        <f t="shared" si="15"/>
        <v>0</v>
      </c>
      <c r="L40" s="55">
        <f t="shared" si="15"/>
        <v>25</v>
      </c>
      <c r="M40" s="55">
        <f t="shared" si="15"/>
        <v>25</v>
      </c>
      <c r="N40" s="55">
        <f>M40+N35</f>
        <v>25</v>
      </c>
      <c r="O40" s="55">
        <f t="shared" si="15"/>
        <v>25</v>
      </c>
      <c r="P40" s="55">
        <f t="shared" si="15"/>
        <v>55</v>
      </c>
      <c r="Q40" s="55">
        <f t="shared" si="15"/>
        <v>60</v>
      </c>
      <c r="R40" s="55">
        <f t="shared" si="15"/>
        <v>60</v>
      </c>
      <c r="S40" s="55">
        <f t="shared" si="15"/>
        <v>60</v>
      </c>
      <c r="T40" s="56"/>
    </row>
    <row r="41" spans="2:21" ht="18" customHeight="1" x14ac:dyDescent="0.25">
      <c r="B41" s="129">
        <v>7</v>
      </c>
      <c r="C41" s="132" t="s">
        <v>28</v>
      </c>
      <c r="D41" s="135" t="s">
        <v>30</v>
      </c>
      <c r="E41" s="137">
        <v>304</v>
      </c>
      <c r="F41" s="137" t="s">
        <v>31</v>
      </c>
      <c r="G41" s="50" t="s">
        <v>123</v>
      </c>
      <c r="H41" s="57">
        <v>25</v>
      </c>
      <c r="I41" s="57">
        <v>32</v>
      </c>
      <c r="J41" s="57">
        <v>24</v>
      </c>
      <c r="K41" s="57">
        <v>24</v>
      </c>
      <c r="L41" s="57">
        <v>24</v>
      </c>
      <c r="M41" s="57">
        <v>24</v>
      </c>
      <c r="N41" s="57">
        <v>24</v>
      </c>
      <c r="O41" s="57">
        <v>24</v>
      </c>
      <c r="P41" s="57">
        <v>28</v>
      </c>
      <c r="Q41" s="57">
        <v>24</v>
      </c>
      <c r="R41" s="57">
        <v>51</v>
      </c>
      <c r="S41" s="57">
        <v>0</v>
      </c>
      <c r="T41" s="52"/>
    </row>
    <row r="42" spans="2:21" x14ac:dyDescent="0.25">
      <c r="B42" s="130"/>
      <c r="C42" s="133"/>
      <c r="D42" s="136"/>
      <c r="E42" s="138"/>
      <c r="F42" s="138"/>
      <c r="G42" s="4" t="s">
        <v>49</v>
      </c>
      <c r="H42" s="23">
        <v>7.0000000000000007E-2</v>
      </c>
      <c r="I42" s="23">
        <v>0.08</v>
      </c>
      <c r="J42" s="23">
        <v>7.0000000000000007E-2</v>
      </c>
      <c r="K42" s="23">
        <v>7.0000000000000007E-2</v>
      </c>
      <c r="L42" s="23">
        <v>7.0000000000000007E-2</v>
      </c>
      <c r="M42" s="23">
        <v>7.0000000000000007E-2</v>
      </c>
      <c r="N42" s="23">
        <v>7.0000000000000007E-2</v>
      </c>
      <c r="O42" s="23">
        <v>7.0000000000000007E-2</v>
      </c>
      <c r="P42" s="23">
        <v>7.0000000000000007E-2</v>
      </c>
      <c r="Q42" s="23">
        <v>7.0000000000000007E-2</v>
      </c>
      <c r="R42" s="23">
        <v>0.28999999999999998</v>
      </c>
      <c r="S42" s="23">
        <v>0</v>
      </c>
      <c r="T42" s="53"/>
    </row>
    <row r="43" spans="2:21" ht="17.25" customHeight="1" x14ac:dyDescent="0.25">
      <c r="B43" s="130"/>
      <c r="C43" s="133"/>
      <c r="D43" s="136"/>
      <c r="E43" s="138"/>
      <c r="F43" s="138"/>
      <c r="G43" s="46" t="s">
        <v>50</v>
      </c>
      <c r="H43" s="90">
        <v>7.0000000000000007E-2</v>
      </c>
      <c r="I43" s="90">
        <f>H43+I42</f>
        <v>0.15000000000000002</v>
      </c>
      <c r="J43" s="90">
        <f t="shared" ref="J43:S43" si="16">I43+J42</f>
        <v>0.22000000000000003</v>
      </c>
      <c r="K43" s="90">
        <f t="shared" si="16"/>
        <v>0.29000000000000004</v>
      </c>
      <c r="L43" s="90">
        <f t="shared" si="16"/>
        <v>0.36000000000000004</v>
      </c>
      <c r="M43" s="90">
        <f t="shared" si="16"/>
        <v>0.43000000000000005</v>
      </c>
      <c r="N43" s="90">
        <f t="shared" si="16"/>
        <v>0.5</v>
      </c>
      <c r="O43" s="90">
        <f t="shared" si="16"/>
        <v>0.57000000000000006</v>
      </c>
      <c r="P43" s="90">
        <f t="shared" si="16"/>
        <v>0.64000000000000012</v>
      </c>
      <c r="Q43" s="90">
        <f t="shared" si="16"/>
        <v>0.71000000000000019</v>
      </c>
      <c r="R43" s="90">
        <f t="shared" si="16"/>
        <v>1.0000000000000002</v>
      </c>
      <c r="S43" s="90">
        <f t="shared" si="16"/>
        <v>1.0000000000000002</v>
      </c>
      <c r="T43" s="53"/>
      <c r="U43" s="24"/>
    </row>
    <row r="44" spans="2:21" ht="25.5" x14ac:dyDescent="0.25">
      <c r="B44" s="130"/>
      <c r="C44" s="133"/>
      <c r="D44" s="86">
        <v>1307640000</v>
      </c>
      <c r="E44" s="138"/>
      <c r="F44" s="138"/>
      <c r="G44" s="69" t="s">
        <v>121</v>
      </c>
      <c r="H44" s="73">
        <v>0</v>
      </c>
      <c r="I44" s="73">
        <v>0</v>
      </c>
      <c r="J44" s="74"/>
      <c r="K44" s="75"/>
      <c r="L44" s="75"/>
      <c r="M44" s="75"/>
      <c r="N44" s="75"/>
      <c r="O44" s="75"/>
      <c r="P44" s="75"/>
      <c r="Q44" s="75"/>
      <c r="R44" s="75"/>
      <c r="S44" s="75"/>
      <c r="T44" s="53"/>
      <c r="U44" s="24"/>
    </row>
    <row r="45" spans="2:21" x14ac:dyDescent="0.25">
      <c r="B45" s="130"/>
      <c r="C45" s="133"/>
      <c r="D45" s="71"/>
      <c r="E45" s="138"/>
      <c r="F45" s="138"/>
      <c r="G45" s="45" t="s">
        <v>120</v>
      </c>
      <c r="H45" s="77">
        <v>0</v>
      </c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53"/>
      <c r="U45" s="24"/>
    </row>
    <row r="46" spans="2:21" ht="15.75" thickBot="1" x14ac:dyDescent="0.3">
      <c r="B46" s="131"/>
      <c r="C46" s="134"/>
      <c r="D46" s="72"/>
      <c r="E46" s="139"/>
      <c r="F46" s="139"/>
      <c r="G46" s="54" t="s">
        <v>124</v>
      </c>
      <c r="H46" s="55">
        <f>H41</f>
        <v>25</v>
      </c>
      <c r="I46" s="55">
        <f>H46+I41</f>
        <v>57</v>
      </c>
      <c r="J46" s="55">
        <f t="shared" ref="J46:S46" si="17">I46+J41</f>
        <v>81</v>
      </c>
      <c r="K46" s="55">
        <f t="shared" si="17"/>
        <v>105</v>
      </c>
      <c r="L46" s="55">
        <f t="shared" si="17"/>
        <v>129</v>
      </c>
      <c r="M46" s="55">
        <f t="shared" si="17"/>
        <v>153</v>
      </c>
      <c r="N46" s="55">
        <f t="shared" si="17"/>
        <v>177</v>
      </c>
      <c r="O46" s="55">
        <f t="shared" si="17"/>
        <v>201</v>
      </c>
      <c r="P46" s="55">
        <f t="shared" si="17"/>
        <v>229</v>
      </c>
      <c r="Q46" s="55">
        <f t="shared" si="17"/>
        <v>253</v>
      </c>
      <c r="R46" s="55">
        <f t="shared" si="17"/>
        <v>304</v>
      </c>
      <c r="S46" s="55">
        <f t="shared" si="17"/>
        <v>304</v>
      </c>
      <c r="T46" s="56"/>
    </row>
    <row r="47" spans="2:21" ht="17.25" customHeight="1" x14ac:dyDescent="0.25">
      <c r="B47" s="147">
        <v>8</v>
      </c>
      <c r="C47" s="150" t="s">
        <v>73</v>
      </c>
      <c r="D47" s="153" t="s">
        <v>74</v>
      </c>
      <c r="E47" s="163">
        <v>1</v>
      </c>
      <c r="F47" s="137" t="s">
        <v>24</v>
      </c>
      <c r="G47" s="50" t="s">
        <v>123</v>
      </c>
      <c r="H47" s="51">
        <v>0</v>
      </c>
      <c r="I47" s="51">
        <v>0.01</v>
      </c>
      <c r="J47" s="51">
        <v>0.03</v>
      </c>
      <c r="K47" s="51">
        <v>0.01</v>
      </c>
      <c r="L47" s="51">
        <v>0.02</v>
      </c>
      <c r="M47" s="51">
        <v>0.04</v>
      </c>
      <c r="N47" s="51">
        <v>0.3</v>
      </c>
      <c r="O47" s="51">
        <v>0.2</v>
      </c>
      <c r="P47" s="51">
        <v>0.2</v>
      </c>
      <c r="Q47" s="51">
        <v>0.1</v>
      </c>
      <c r="R47" s="51">
        <v>0.09</v>
      </c>
      <c r="S47" s="51">
        <v>0</v>
      </c>
      <c r="T47" s="52"/>
    </row>
    <row r="48" spans="2:21" x14ac:dyDescent="0.25">
      <c r="B48" s="148"/>
      <c r="C48" s="151"/>
      <c r="D48" s="154"/>
      <c r="E48" s="164"/>
      <c r="F48" s="138"/>
      <c r="G48" s="4" t="s">
        <v>49</v>
      </c>
      <c r="H48" s="23">
        <v>0</v>
      </c>
      <c r="I48" s="23">
        <v>0.01</v>
      </c>
      <c r="J48" s="23">
        <v>0.03</v>
      </c>
      <c r="K48" s="23">
        <v>0.01</v>
      </c>
      <c r="L48" s="23">
        <v>0.02</v>
      </c>
      <c r="M48" s="23">
        <v>0.04</v>
      </c>
      <c r="N48" s="23">
        <v>0.3</v>
      </c>
      <c r="O48" s="23">
        <v>0.2</v>
      </c>
      <c r="P48" s="23">
        <v>0.2</v>
      </c>
      <c r="Q48" s="23">
        <v>0.1</v>
      </c>
      <c r="R48" s="23">
        <v>0.09</v>
      </c>
      <c r="S48" s="23">
        <v>0</v>
      </c>
      <c r="T48" s="53"/>
    </row>
    <row r="49" spans="2:21" x14ac:dyDescent="0.25">
      <c r="B49" s="148"/>
      <c r="C49" s="151"/>
      <c r="D49" s="154"/>
      <c r="E49" s="164"/>
      <c r="F49" s="138"/>
      <c r="G49" s="46" t="s">
        <v>50</v>
      </c>
      <c r="H49" s="90">
        <f>H48</f>
        <v>0</v>
      </c>
      <c r="I49" s="90">
        <f>H49+I48</f>
        <v>0.01</v>
      </c>
      <c r="J49" s="90">
        <f t="shared" ref="J49:Q49" si="18">I49+J48</f>
        <v>0.04</v>
      </c>
      <c r="K49" s="90">
        <f t="shared" si="18"/>
        <v>0.05</v>
      </c>
      <c r="L49" s="90">
        <f t="shared" si="18"/>
        <v>7.0000000000000007E-2</v>
      </c>
      <c r="M49" s="90">
        <f t="shared" si="18"/>
        <v>0.11000000000000001</v>
      </c>
      <c r="N49" s="90">
        <f t="shared" si="18"/>
        <v>0.41000000000000003</v>
      </c>
      <c r="O49" s="90">
        <f t="shared" si="18"/>
        <v>0.6100000000000001</v>
      </c>
      <c r="P49" s="90">
        <f t="shared" si="18"/>
        <v>0.81</v>
      </c>
      <c r="Q49" s="90">
        <f t="shared" si="18"/>
        <v>0.91</v>
      </c>
      <c r="R49" s="90">
        <f>Q49+R48</f>
        <v>1</v>
      </c>
      <c r="S49" s="90">
        <f>R49+S48</f>
        <v>1</v>
      </c>
      <c r="T49" s="53"/>
      <c r="U49" s="24"/>
    </row>
    <row r="50" spans="2:21" ht="25.5" x14ac:dyDescent="0.25">
      <c r="B50" s="148"/>
      <c r="C50" s="151"/>
      <c r="D50" s="106">
        <v>50000000</v>
      </c>
      <c r="E50" s="164"/>
      <c r="F50" s="138"/>
      <c r="G50" s="69" t="s">
        <v>121</v>
      </c>
      <c r="H50" s="73">
        <v>0</v>
      </c>
      <c r="I50" s="73">
        <v>0</v>
      </c>
      <c r="J50" s="74"/>
      <c r="K50" s="75"/>
      <c r="L50" s="75"/>
      <c r="M50" s="75"/>
      <c r="N50" s="75"/>
      <c r="O50" s="75"/>
      <c r="P50" s="75"/>
      <c r="Q50" s="75"/>
      <c r="R50" s="75"/>
      <c r="S50" s="75"/>
      <c r="T50" s="53"/>
      <c r="U50" s="24"/>
    </row>
    <row r="51" spans="2:21" x14ac:dyDescent="0.25">
      <c r="B51" s="148"/>
      <c r="C51" s="151"/>
      <c r="D51" s="107"/>
      <c r="E51" s="164"/>
      <c r="F51" s="138"/>
      <c r="G51" s="45" t="s">
        <v>120</v>
      </c>
      <c r="H51" s="77">
        <v>0</v>
      </c>
      <c r="I51" s="77"/>
      <c r="J51" s="77"/>
      <c r="K51" s="77"/>
      <c r="L51" s="77"/>
      <c r="M51" s="77"/>
      <c r="N51" s="77"/>
      <c r="O51" s="77"/>
      <c r="P51" s="77"/>
      <c r="Q51" s="77"/>
      <c r="R51" s="77"/>
      <c r="S51" s="77"/>
      <c r="T51" s="53"/>
      <c r="U51" s="24"/>
    </row>
    <row r="52" spans="2:21" ht="15.75" thickBot="1" x14ac:dyDescent="0.3">
      <c r="B52" s="149"/>
      <c r="C52" s="152"/>
      <c r="D52" s="108"/>
      <c r="E52" s="165"/>
      <c r="F52" s="139"/>
      <c r="G52" s="54" t="s">
        <v>124</v>
      </c>
      <c r="H52" s="55">
        <v>0</v>
      </c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6"/>
    </row>
    <row r="53" spans="2:21" ht="15.75" customHeight="1" x14ac:dyDescent="0.25">
      <c r="B53" s="129">
        <v>9</v>
      </c>
      <c r="C53" s="132" t="s">
        <v>62</v>
      </c>
      <c r="D53" s="135" t="s">
        <v>61</v>
      </c>
      <c r="E53" s="137">
        <v>1</v>
      </c>
      <c r="F53" s="137" t="s">
        <v>33</v>
      </c>
      <c r="G53" s="50" t="s">
        <v>123</v>
      </c>
      <c r="H53" s="51">
        <v>8.3000000000000004E-2</v>
      </c>
      <c r="I53" s="51">
        <v>8.3000000000000004E-2</v>
      </c>
      <c r="J53" s="51">
        <v>0.1</v>
      </c>
      <c r="K53" s="51">
        <v>8.3000000000000004E-2</v>
      </c>
      <c r="L53" s="51">
        <v>8.3000000000000004E-2</v>
      </c>
      <c r="M53" s="51">
        <v>8.3000000000000004E-2</v>
      </c>
      <c r="N53" s="51">
        <v>0.1</v>
      </c>
      <c r="O53" s="51">
        <v>8.3000000000000004E-2</v>
      </c>
      <c r="P53" s="51">
        <v>8.3000000000000004E-2</v>
      </c>
      <c r="Q53" s="51">
        <v>0.1</v>
      </c>
      <c r="R53" s="51">
        <v>8.3000000000000004E-2</v>
      </c>
      <c r="S53" s="51">
        <v>3.5999999999999997E-2</v>
      </c>
      <c r="T53" s="52"/>
    </row>
    <row r="54" spans="2:21" x14ac:dyDescent="0.25">
      <c r="B54" s="130"/>
      <c r="C54" s="133"/>
      <c r="D54" s="136"/>
      <c r="E54" s="138"/>
      <c r="F54" s="138"/>
      <c r="G54" s="4" t="s">
        <v>49</v>
      </c>
      <c r="H54" s="23">
        <v>8.3000000000000004E-2</v>
      </c>
      <c r="I54" s="23">
        <v>8.3000000000000004E-2</v>
      </c>
      <c r="J54" s="23">
        <v>0.1</v>
      </c>
      <c r="K54" s="23">
        <v>8.3000000000000004E-2</v>
      </c>
      <c r="L54" s="23">
        <v>8.3000000000000004E-2</v>
      </c>
      <c r="M54" s="23">
        <v>8.3000000000000004E-2</v>
      </c>
      <c r="N54" s="23">
        <v>0.1</v>
      </c>
      <c r="O54" s="23">
        <v>8.3000000000000004E-2</v>
      </c>
      <c r="P54" s="23">
        <v>8.3000000000000004E-2</v>
      </c>
      <c r="Q54" s="23">
        <v>0.1</v>
      </c>
      <c r="R54" s="23">
        <v>8.3000000000000004E-2</v>
      </c>
      <c r="S54" s="23">
        <v>3.5999999999999997E-2</v>
      </c>
      <c r="T54" s="53"/>
    </row>
    <row r="55" spans="2:21" x14ac:dyDescent="0.25">
      <c r="B55" s="130"/>
      <c r="C55" s="133"/>
      <c r="D55" s="136"/>
      <c r="E55" s="138"/>
      <c r="F55" s="138"/>
      <c r="G55" s="46" t="s">
        <v>50</v>
      </c>
      <c r="H55" s="90">
        <v>8.3000000000000004E-2</v>
      </c>
      <c r="I55" s="90">
        <f>H55+I54</f>
        <v>0.16600000000000001</v>
      </c>
      <c r="J55" s="90">
        <f>I55+J54</f>
        <v>0.26600000000000001</v>
      </c>
      <c r="K55" s="90">
        <f>J55+K54</f>
        <v>0.34900000000000003</v>
      </c>
      <c r="L55" s="90">
        <f>K55+L54</f>
        <v>0.43200000000000005</v>
      </c>
      <c r="M55" s="90">
        <f>L55+M54</f>
        <v>0.51500000000000001</v>
      </c>
      <c r="N55" s="90">
        <f t="shared" ref="N55:S55" si="19">M55+N54</f>
        <v>0.61499999999999999</v>
      </c>
      <c r="O55" s="90">
        <f t="shared" si="19"/>
        <v>0.69799999999999995</v>
      </c>
      <c r="P55" s="90">
        <f t="shared" si="19"/>
        <v>0.78099999999999992</v>
      </c>
      <c r="Q55" s="90">
        <f t="shared" si="19"/>
        <v>0.88099999999999989</v>
      </c>
      <c r="R55" s="90">
        <f t="shared" si="19"/>
        <v>0.96399999999999986</v>
      </c>
      <c r="S55" s="90">
        <f t="shared" si="19"/>
        <v>0.99999999999999989</v>
      </c>
      <c r="T55" s="53"/>
      <c r="U55" s="24"/>
    </row>
    <row r="56" spans="2:21" ht="25.5" x14ac:dyDescent="0.25">
      <c r="B56" s="130"/>
      <c r="C56" s="133"/>
      <c r="D56" s="86">
        <v>13400000</v>
      </c>
      <c r="E56" s="138"/>
      <c r="F56" s="138"/>
      <c r="G56" s="69" t="s">
        <v>121</v>
      </c>
      <c r="H56" s="73">
        <v>0</v>
      </c>
      <c r="I56" s="73"/>
      <c r="J56" s="74"/>
      <c r="K56" s="75"/>
      <c r="L56" s="75"/>
      <c r="M56" s="75"/>
      <c r="N56" s="75"/>
      <c r="O56" s="75"/>
      <c r="P56" s="75"/>
      <c r="Q56" s="75"/>
      <c r="R56" s="75"/>
      <c r="S56" s="75"/>
      <c r="T56" s="53"/>
      <c r="U56" s="24"/>
    </row>
    <row r="57" spans="2:21" x14ac:dyDescent="0.25">
      <c r="B57" s="130"/>
      <c r="C57" s="133"/>
      <c r="D57" s="71"/>
      <c r="E57" s="138"/>
      <c r="F57" s="138"/>
      <c r="G57" s="45" t="s">
        <v>120</v>
      </c>
      <c r="H57" s="77">
        <v>0</v>
      </c>
      <c r="I57" s="77">
        <v>0</v>
      </c>
      <c r="J57" s="77">
        <v>0</v>
      </c>
      <c r="K57" s="77"/>
      <c r="L57" s="103"/>
      <c r="M57" s="77"/>
      <c r="N57" s="77"/>
      <c r="O57" s="77"/>
      <c r="P57" s="77"/>
      <c r="Q57" s="77"/>
      <c r="R57" s="77"/>
      <c r="S57" s="77"/>
      <c r="T57" s="53"/>
      <c r="U57" s="24"/>
    </row>
    <row r="58" spans="2:21" ht="15.75" thickBot="1" x14ac:dyDescent="0.3">
      <c r="B58" s="131"/>
      <c r="C58" s="134"/>
      <c r="D58" s="72"/>
      <c r="E58" s="139"/>
      <c r="F58" s="139"/>
      <c r="G58" s="54" t="s">
        <v>124</v>
      </c>
      <c r="H58" s="55">
        <f>H53</f>
        <v>8.3000000000000004E-2</v>
      </c>
      <c r="I58" s="55">
        <f>H58+I53</f>
        <v>0.16600000000000001</v>
      </c>
      <c r="J58" s="55">
        <f>I58+J53</f>
        <v>0.26600000000000001</v>
      </c>
      <c r="K58" s="55"/>
      <c r="L58" s="55"/>
      <c r="M58" s="55"/>
      <c r="N58" s="55"/>
      <c r="O58" s="55"/>
      <c r="P58" s="55"/>
      <c r="Q58" s="55"/>
      <c r="R58" s="55"/>
      <c r="S58" s="55"/>
      <c r="T58" s="56"/>
    </row>
    <row r="59" spans="2:21" ht="18" customHeight="1" x14ac:dyDescent="0.25">
      <c r="B59" s="129">
        <v>10</v>
      </c>
      <c r="C59" s="132" t="s">
        <v>63</v>
      </c>
      <c r="D59" s="135" t="s">
        <v>64</v>
      </c>
      <c r="E59" s="137">
        <v>1</v>
      </c>
      <c r="F59" s="137" t="s">
        <v>33</v>
      </c>
      <c r="G59" s="50" t="s">
        <v>123</v>
      </c>
      <c r="H59" s="51">
        <v>8.3000000000000004E-2</v>
      </c>
      <c r="I59" s="51">
        <v>8.3000000000000004E-2</v>
      </c>
      <c r="J59" s="51">
        <v>8.3000000000000004E-2</v>
      </c>
      <c r="K59" s="51">
        <v>8.3000000000000004E-2</v>
      </c>
      <c r="L59" s="51">
        <v>8.3000000000000004E-2</v>
      </c>
      <c r="M59" s="51">
        <v>8.3000000000000004E-2</v>
      </c>
      <c r="N59" s="51">
        <v>8.3000000000000004E-2</v>
      </c>
      <c r="O59" s="51">
        <v>8.3000000000000004E-2</v>
      </c>
      <c r="P59" s="51">
        <v>8.3000000000000004E-2</v>
      </c>
      <c r="Q59" s="51">
        <v>8.3000000000000004E-2</v>
      </c>
      <c r="R59" s="51">
        <v>8.3000000000000004E-2</v>
      </c>
      <c r="S59" s="51">
        <v>8.6999999999999994E-2</v>
      </c>
      <c r="T59" s="52"/>
    </row>
    <row r="60" spans="2:21" x14ac:dyDescent="0.25">
      <c r="B60" s="130"/>
      <c r="C60" s="133"/>
      <c r="D60" s="136"/>
      <c r="E60" s="138"/>
      <c r="F60" s="138"/>
      <c r="G60" s="4" t="s">
        <v>49</v>
      </c>
      <c r="H60" s="23">
        <f>M59</f>
        <v>8.3000000000000004E-2</v>
      </c>
      <c r="I60" s="23">
        <v>8.3000000000000004E-2</v>
      </c>
      <c r="J60" s="23">
        <v>8.3000000000000004E-2</v>
      </c>
      <c r="K60" s="23">
        <v>8.3000000000000004E-2</v>
      </c>
      <c r="L60" s="23">
        <v>8.3000000000000004E-2</v>
      </c>
      <c r="M60" s="23">
        <v>8.3000000000000004E-2</v>
      </c>
      <c r="N60" s="23">
        <v>8.3000000000000004E-2</v>
      </c>
      <c r="O60" s="23">
        <v>8.3000000000000004E-2</v>
      </c>
      <c r="P60" s="23">
        <v>8.3000000000000004E-2</v>
      </c>
      <c r="Q60" s="23">
        <v>8.3000000000000004E-2</v>
      </c>
      <c r="R60" s="23">
        <v>8.3000000000000004E-2</v>
      </c>
      <c r="S60" s="23">
        <v>8.6999999999999994E-2</v>
      </c>
      <c r="T60" s="53"/>
    </row>
    <row r="61" spans="2:21" x14ac:dyDescent="0.25">
      <c r="B61" s="130"/>
      <c r="C61" s="133"/>
      <c r="D61" s="136"/>
      <c r="E61" s="138"/>
      <c r="F61" s="138"/>
      <c r="G61" s="46" t="s">
        <v>50</v>
      </c>
      <c r="H61" s="90">
        <v>8.3000000000000004E-2</v>
      </c>
      <c r="I61" s="90">
        <f t="shared" ref="I61:S61" si="20">H61+I60</f>
        <v>0.16600000000000001</v>
      </c>
      <c r="J61" s="90">
        <f t="shared" si="20"/>
        <v>0.249</v>
      </c>
      <c r="K61" s="90">
        <f t="shared" si="20"/>
        <v>0.33200000000000002</v>
      </c>
      <c r="L61" s="90">
        <f t="shared" si="20"/>
        <v>0.41500000000000004</v>
      </c>
      <c r="M61" s="90">
        <f t="shared" si="20"/>
        <v>0.49800000000000005</v>
      </c>
      <c r="N61" s="90">
        <f t="shared" si="20"/>
        <v>0.58100000000000007</v>
      </c>
      <c r="O61" s="90">
        <f t="shared" si="20"/>
        <v>0.66400000000000003</v>
      </c>
      <c r="P61" s="90">
        <f t="shared" si="20"/>
        <v>0.747</v>
      </c>
      <c r="Q61" s="90">
        <f t="shared" si="20"/>
        <v>0.83</v>
      </c>
      <c r="R61" s="90">
        <f t="shared" si="20"/>
        <v>0.91299999999999992</v>
      </c>
      <c r="S61" s="90">
        <f t="shared" si="20"/>
        <v>0.99999999999999989</v>
      </c>
      <c r="T61" s="53"/>
      <c r="U61" s="24"/>
    </row>
    <row r="62" spans="2:21" ht="25.5" x14ac:dyDescent="0.25">
      <c r="B62" s="130"/>
      <c r="C62" s="133"/>
      <c r="D62" s="86">
        <v>26900000</v>
      </c>
      <c r="E62" s="138"/>
      <c r="F62" s="138"/>
      <c r="G62" s="69" t="s">
        <v>121</v>
      </c>
      <c r="H62" s="73">
        <v>0</v>
      </c>
      <c r="I62" s="73"/>
      <c r="J62" s="74"/>
      <c r="K62" s="75"/>
      <c r="L62" s="75"/>
      <c r="M62" s="75"/>
      <c r="N62" s="75"/>
      <c r="O62" s="75"/>
      <c r="P62" s="75"/>
      <c r="Q62" s="75"/>
      <c r="R62" s="75"/>
      <c r="S62" s="75"/>
      <c r="T62" s="53"/>
      <c r="U62" s="24"/>
    </row>
    <row r="63" spans="2:21" x14ac:dyDescent="0.25">
      <c r="B63" s="130"/>
      <c r="C63" s="133"/>
      <c r="D63" s="71"/>
      <c r="E63" s="138"/>
      <c r="F63" s="138"/>
      <c r="G63" s="45" t="s">
        <v>120</v>
      </c>
      <c r="H63" s="77">
        <v>0</v>
      </c>
      <c r="I63" s="77">
        <v>0</v>
      </c>
      <c r="J63" s="77">
        <v>2.4E-2</v>
      </c>
      <c r="K63" s="77"/>
      <c r="L63" s="77"/>
      <c r="M63" s="77"/>
      <c r="N63" s="77"/>
      <c r="O63" s="77"/>
      <c r="P63" s="77"/>
      <c r="Q63" s="77"/>
      <c r="R63" s="77"/>
      <c r="S63" s="77"/>
      <c r="T63" s="53"/>
      <c r="U63" s="24"/>
    </row>
    <row r="64" spans="2:21" ht="15.75" thickBot="1" x14ac:dyDescent="0.3">
      <c r="B64" s="131"/>
      <c r="C64" s="134"/>
      <c r="D64" s="72"/>
      <c r="E64" s="139"/>
      <c r="F64" s="139"/>
      <c r="G64" s="54" t="s">
        <v>124</v>
      </c>
      <c r="H64" s="55">
        <f>H59</f>
        <v>8.3000000000000004E-2</v>
      </c>
      <c r="I64" s="55">
        <f>H64+I59</f>
        <v>0.16600000000000001</v>
      </c>
      <c r="J64" s="55">
        <f>I64+J59</f>
        <v>0.249</v>
      </c>
      <c r="K64" s="55"/>
      <c r="L64" s="55"/>
      <c r="M64" s="55"/>
      <c r="N64" s="55"/>
      <c r="O64" s="55"/>
      <c r="P64" s="55"/>
      <c r="Q64" s="55"/>
      <c r="R64" s="55"/>
      <c r="S64" s="55"/>
      <c r="T64" s="56"/>
    </row>
    <row r="65" spans="2:21" x14ac:dyDescent="0.25">
      <c r="B65" s="129">
        <v>11</v>
      </c>
      <c r="C65" s="132" t="s">
        <v>66</v>
      </c>
      <c r="D65" s="135" t="s">
        <v>65</v>
      </c>
      <c r="E65" s="137">
        <v>1</v>
      </c>
      <c r="F65" s="137" t="s">
        <v>33</v>
      </c>
      <c r="G65" s="50" t="s">
        <v>123</v>
      </c>
      <c r="H65" s="51">
        <v>0.05</v>
      </c>
      <c r="I65" s="51">
        <v>0.05</v>
      </c>
      <c r="J65" s="51">
        <v>7.0000000000000007E-2</v>
      </c>
      <c r="K65" s="51">
        <v>7.0000000000000007E-2</v>
      </c>
      <c r="L65" s="51">
        <v>7.0000000000000007E-2</v>
      </c>
      <c r="M65" s="51">
        <v>0.1</v>
      </c>
      <c r="N65" s="51">
        <v>0.1</v>
      </c>
      <c r="O65" s="51">
        <v>0.1</v>
      </c>
      <c r="P65" s="51">
        <v>0.13</v>
      </c>
      <c r="Q65" s="51">
        <v>0.1</v>
      </c>
      <c r="R65" s="51">
        <v>7.0000000000000007E-2</v>
      </c>
      <c r="S65" s="51">
        <v>0.06</v>
      </c>
      <c r="T65" s="52"/>
    </row>
    <row r="66" spans="2:21" x14ac:dyDescent="0.25">
      <c r="B66" s="130"/>
      <c r="C66" s="133"/>
      <c r="D66" s="136"/>
      <c r="E66" s="138"/>
      <c r="F66" s="138"/>
      <c r="G66" s="4" t="s">
        <v>49</v>
      </c>
      <c r="H66" s="23">
        <v>0.05</v>
      </c>
      <c r="I66" s="23">
        <v>0.05</v>
      </c>
      <c r="J66" s="23">
        <v>7.0000000000000007E-2</v>
      </c>
      <c r="K66" s="23">
        <v>7.0000000000000007E-2</v>
      </c>
      <c r="L66" s="23">
        <v>7.0000000000000007E-2</v>
      </c>
      <c r="M66" s="23">
        <v>0.1</v>
      </c>
      <c r="N66" s="23">
        <v>0.1</v>
      </c>
      <c r="O66" s="23">
        <v>0.1</v>
      </c>
      <c r="P66" s="23">
        <v>0.13</v>
      </c>
      <c r="Q66" s="23">
        <v>0.1</v>
      </c>
      <c r="R66" s="23">
        <v>0.1</v>
      </c>
      <c r="S66" s="23">
        <v>0.06</v>
      </c>
      <c r="T66" s="53"/>
    </row>
    <row r="67" spans="2:21" x14ac:dyDescent="0.25">
      <c r="B67" s="130"/>
      <c r="C67" s="133"/>
      <c r="D67" s="136"/>
      <c r="E67" s="138"/>
      <c r="F67" s="138"/>
      <c r="G67" s="46" t="s">
        <v>50</v>
      </c>
      <c r="H67" s="90">
        <f>H66</f>
        <v>0.05</v>
      </c>
      <c r="I67" s="90">
        <f t="shared" ref="I67:S67" si="21">H67+I66</f>
        <v>0.1</v>
      </c>
      <c r="J67" s="90">
        <f t="shared" si="21"/>
        <v>0.17</v>
      </c>
      <c r="K67" s="90">
        <f t="shared" si="21"/>
        <v>0.24000000000000002</v>
      </c>
      <c r="L67" s="90">
        <f t="shared" si="21"/>
        <v>0.31000000000000005</v>
      </c>
      <c r="M67" s="90">
        <f t="shared" si="21"/>
        <v>0.41000000000000003</v>
      </c>
      <c r="N67" s="90">
        <f t="shared" si="21"/>
        <v>0.51</v>
      </c>
      <c r="O67" s="90">
        <f t="shared" si="21"/>
        <v>0.61</v>
      </c>
      <c r="P67" s="90">
        <f t="shared" si="21"/>
        <v>0.74</v>
      </c>
      <c r="Q67" s="90">
        <f t="shared" si="21"/>
        <v>0.84</v>
      </c>
      <c r="R67" s="90">
        <f t="shared" si="21"/>
        <v>0.94</v>
      </c>
      <c r="S67" s="90">
        <f t="shared" si="21"/>
        <v>1</v>
      </c>
      <c r="T67" s="53"/>
      <c r="U67" s="24"/>
    </row>
    <row r="68" spans="2:21" ht="25.5" x14ac:dyDescent="0.25">
      <c r="B68" s="130"/>
      <c r="C68" s="133"/>
      <c r="D68" s="86">
        <v>38000000</v>
      </c>
      <c r="E68" s="138"/>
      <c r="F68" s="138"/>
      <c r="G68" s="69" t="s">
        <v>121</v>
      </c>
      <c r="H68" s="73">
        <v>0</v>
      </c>
      <c r="I68" s="73"/>
      <c r="J68" s="74"/>
      <c r="K68" s="75"/>
      <c r="L68" s="75"/>
      <c r="M68" s="75"/>
      <c r="N68" s="75"/>
      <c r="O68" s="75"/>
      <c r="P68" s="75"/>
      <c r="Q68" s="75"/>
      <c r="R68" s="75"/>
      <c r="S68" s="75"/>
      <c r="T68" s="53"/>
      <c r="U68" s="24"/>
    </row>
    <row r="69" spans="2:21" x14ac:dyDescent="0.25">
      <c r="B69" s="130"/>
      <c r="C69" s="133"/>
      <c r="D69" s="71"/>
      <c r="E69" s="138"/>
      <c r="F69" s="138"/>
      <c r="G69" s="45" t="s">
        <v>120</v>
      </c>
      <c r="H69" s="77">
        <v>0</v>
      </c>
      <c r="I69" s="77">
        <v>0</v>
      </c>
      <c r="J69" s="77">
        <v>0.19520000000000001</v>
      </c>
      <c r="K69" s="77"/>
      <c r="L69" s="77"/>
      <c r="M69" s="77"/>
      <c r="N69" s="77"/>
      <c r="O69" s="77"/>
      <c r="P69" s="77"/>
      <c r="Q69" s="77"/>
      <c r="R69" s="77"/>
      <c r="S69" s="77"/>
      <c r="T69" s="53"/>
      <c r="U69" s="24"/>
    </row>
    <row r="70" spans="2:21" ht="15.75" thickBot="1" x14ac:dyDescent="0.3">
      <c r="B70" s="131"/>
      <c r="C70" s="134"/>
      <c r="D70" s="72"/>
      <c r="E70" s="139"/>
      <c r="F70" s="139"/>
      <c r="G70" s="54" t="s">
        <v>124</v>
      </c>
      <c r="H70" s="55">
        <f>H65</f>
        <v>0.05</v>
      </c>
      <c r="I70" s="55">
        <f>H70+I65</f>
        <v>0.1</v>
      </c>
      <c r="J70" s="55">
        <f>I70+J65</f>
        <v>0.17</v>
      </c>
      <c r="K70" s="55"/>
      <c r="L70" s="55"/>
      <c r="M70" s="55"/>
      <c r="N70" s="55"/>
      <c r="O70" s="55"/>
      <c r="P70" s="55"/>
      <c r="Q70" s="55"/>
      <c r="R70" s="55"/>
      <c r="S70" s="55"/>
      <c r="T70" s="56"/>
    </row>
    <row r="71" spans="2:21" ht="15" customHeight="1" x14ac:dyDescent="0.25">
      <c r="B71" s="129">
        <v>12</v>
      </c>
      <c r="C71" s="132" t="s">
        <v>75</v>
      </c>
      <c r="D71" s="135" t="s">
        <v>77</v>
      </c>
      <c r="E71" s="137">
        <v>1</v>
      </c>
      <c r="F71" s="137" t="s">
        <v>76</v>
      </c>
      <c r="G71" s="50" t="s">
        <v>123</v>
      </c>
      <c r="H71" s="51">
        <v>8.3000000000000004E-2</v>
      </c>
      <c r="I71" s="51">
        <v>8.3000000000000004E-2</v>
      </c>
      <c r="J71" s="51">
        <v>8.3000000000000004E-2</v>
      </c>
      <c r="K71" s="51">
        <v>8.3000000000000004E-2</v>
      </c>
      <c r="L71" s="51">
        <v>8.3000000000000004E-2</v>
      </c>
      <c r="M71" s="51">
        <v>8.3000000000000004E-2</v>
      </c>
      <c r="N71" s="51">
        <v>8.3000000000000004E-2</v>
      </c>
      <c r="O71" s="51">
        <v>8.3000000000000004E-2</v>
      </c>
      <c r="P71" s="51">
        <v>8.3000000000000004E-2</v>
      </c>
      <c r="Q71" s="51">
        <v>8.3000000000000004E-2</v>
      </c>
      <c r="R71" s="51">
        <v>8.3000000000000004E-2</v>
      </c>
      <c r="S71" s="51">
        <v>8.6999999999999994E-2</v>
      </c>
      <c r="T71" s="52"/>
    </row>
    <row r="72" spans="2:21" x14ac:dyDescent="0.25">
      <c r="B72" s="130"/>
      <c r="C72" s="133"/>
      <c r="D72" s="136"/>
      <c r="E72" s="138"/>
      <c r="F72" s="138"/>
      <c r="G72" s="4" t="s">
        <v>49</v>
      </c>
      <c r="H72" s="23">
        <v>8.3000000000000004E-2</v>
      </c>
      <c r="I72" s="23">
        <v>8.3000000000000004E-2</v>
      </c>
      <c r="J72" s="23">
        <v>8.3000000000000004E-2</v>
      </c>
      <c r="K72" s="23">
        <v>8.3000000000000004E-2</v>
      </c>
      <c r="L72" s="23">
        <v>8.3000000000000004E-2</v>
      </c>
      <c r="M72" s="23">
        <v>8.3000000000000004E-2</v>
      </c>
      <c r="N72" s="23">
        <v>8.3000000000000004E-2</v>
      </c>
      <c r="O72" s="23">
        <v>8.3000000000000004E-2</v>
      </c>
      <c r="P72" s="23">
        <v>8.3000000000000004E-2</v>
      </c>
      <c r="Q72" s="23">
        <v>8.3000000000000004E-2</v>
      </c>
      <c r="R72" s="23">
        <v>8.3000000000000004E-2</v>
      </c>
      <c r="S72" s="23">
        <v>8.6999999999999994E-2</v>
      </c>
      <c r="T72" s="53"/>
    </row>
    <row r="73" spans="2:21" x14ac:dyDescent="0.25">
      <c r="B73" s="130"/>
      <c r="C73" s="133"/>
      <c r="D73" s="136"/>
      <c r="E73" s="138"/>
      <c r="F73" s="138"/>
      <c r="G73" s="46" t="s">
        <v>50</v>
      </c>
      <c r="H73" s="90">
        <v>8.3000000000000004E-2</v>
      </c>
      <c r="I73" s="90">
        <f t="shared" ref="I73:S73" si="22">H73+I72</f>
        <v>0.16600000000000001</v>
      </c>
      <c r="J73" s="90">
        <f t="shared" si="22"/>
        <v>0.249</v>
      </c>
      <c r="K73" s="90">
        <f t="shared" si="22"/>
        <v>0.33200000000000002</v>
      </c>
      <c r="L73" s="90">
        <f t="shared" si="22"/>
        <v>0.41500000000000004</v>
      </c>
      <c r="M73" s="90">
        <f t="shared" si="22"/>
        <v>0.49800000000000005</v>
      </c>
      <c r="N73" s="90">
        <f t="shared" si="22"/>
        <v>0.58100000000000007</v>
      </c>
      <c r="O73" s="90">
        <f t="shared" si="22"/>
        <v>0.66400000000000003</v>
      </c>
      <c r="P73" s="90">
        <f t="shared" si="22"/>
        <v>0.747</v>
      </c>
      <c r="Q73" s="90">
        <f t="shared" si="22"/>
        <v>0.83</v>
      </c>
      <c r="R73" s="90">
        <f t="shared" si="22"/>
        <v>0.91299999999999992</v>
      </c>
      <c r="S73" s="90">
        <f t="shared" si="22"/>
        <v>0.99999999999999989</v>
      </c>
      <c r="T73" s="53"/>
      <c r="U73" s="24"/>
    </row>
    <row r="74" spans="2:21" ht="25.5" x14ac:dyDescent="0.25">
      <c r="B74" s="130"/>
      <c r="C74" s="133"/>
      <c r="D74" s="86">
        <v>170650000</v>
      </c>
      <c r="E74" s="138"/>
      <c r="F74" s="138"/>
      <c r="G74" s="69" t="s">
        <v>121</v>
      </c>
      <c r="H74" s="73">
        <v>0</v>
      </c>
      <c r="I74" s="73"/>
      <c r="J74" s="75"/>
      <c r="K74" s="75"/>
      <c r="L74" s="75"/>
      <c r="M74" s="75"/>
      <c r="N74" s="75"/>
      <c r="O74" s="75"/>
      <c r="P74" s="75"/>
      <c r="Q74" s="75"/>
      <c r="R74" s="75"/>
      <c r="S74" s="75"/>
      <c r="T74" s="53"/>
      <c r="U74" s="24"/>
    </row>
    <row r="75" spans="2:21" x14ac:dyDescent="0.25">
      <c r="B75" s="130"/>
      <c r="C75" s="133"/>
      <c r="D75" s="71"/>
      <c r="E75" s="138"/>
      <c r="F75" s="138"/>
      <c r="G75" s="45" t="s">
        <v>120</v>
      </c>
      <c r="H75" s="77">
        <v>0</v>
      </c>
      <c r="I75" s="77">
        <v>0.11840000000000001</v>
      </c>
      <c r="J75" s="77">
        <v>0</v>
      </c>
      <c r="K75" s="77"/>
      <c r="L75" s="77"/>
      <c r="M75" s="77"/>
      <c r="N75" s="77"/>
      <c r="O75" s="77"/>
      <c r="P75" s="77"/>
      <c r="Q75" s="77"/>
      <c r="R75" s="77"/>
      <c r="S75" s="77"/>
      <c r="T75" s="53"/>
      <c r="U75" s="24"/>
    </row>
    <row r="76" spans="2:21" ht="15.75" thickBot="1" x14ac:dyDescent="0.3">
      <c r="B76" s="131"/>
      <c r="C76" s="134"/>
      <c r="D76" s="72"/>
      <c r="E76" s="139"/>
      <c r="F76" s="139"/>
      <c r="G76" s="54" t="s">
        <v>124</v>
      </c>
      <c r="H76" s="55">
        <f>H71</f>
        <v>8.3000000000000004E-2</v>
      </c>
      <c r="I76" s="55">
        <f>H76+I71</f>
        <v>0.16600000000000001</v>
      </c>
      <c r="J76" s="55">
        <f>I76+J71</f>
        <v>0.249</v>
      </c>
      <c r="K76" s="55"/>
      <c r="L76" s="55"/>
      <c r="M76" s="55"/>
      <c r="N76" s="55"/>
      <c r="O76" s="55"/>
      <c r="P76" s="55"/>
      <c r="Q76" s="55"/>
      <c r="R76" s="55"/>
      <c r="S76" s="55"/>
      <c r="T76" s="56"/>
    </row>
    <row r="77" spans="2:21" x14ac:dyDescent="0.25">
      <c r="B77" s="129">
        <v>13</v>
      </c>
      <c r="C77" s="132" t="s">
        <v>90</v>
      </c>
      <c r="D77" s="135" t="s">
        <v>128</v>
      </c>
      <c r="E77" s="137">
        <v>1</v>
      </c>
      <c r="F77" s="137" t="s">
        <v>32</v>
      </c>
      <c r="G77" s="50" t="s">
        <v>123</v>
      </c>
      <c r="H77" s="51">
        <v>0</v>
      </c>
      <c r="I77" s="51">
        <v>0</v>
      </c>
      <c r="J77" s="51">
        <v>0</v>
      </c>
      <c r="K77" s="51">
        <v>0</v>
      </c>
      <c r="L77" s="51">
        <v>0</v>
      </c>
      <c r="M77" s="51">
        <v>0</v>
      </c>
      <c r="N77" s="51">
        <v>0</v>
      </c>
      <c r="O77" s="51">
        <v>0.85</v>
      </c>
      <c r="P77" s="51">
        <v>0.05</v>
      </c>
      <c r="Q77" s="51">
        <v>0.05</v>
      </c>
      <c r="R77" s="51">
        <v>0.05</v>
      </c>
      <c r="S77" s="51">
        <v>0</v>
      </c>
      <c r="T77" s="52"/>
    </row>
    <row r="78" spans="2:21" x14ac:dyDescent="0.25">
      <c r="B78" s="130"/>
      <c r="C78" s="133"/>
      <c r="D78" s="136"/>
      <c r="E78" s="138"/>
      <c r="F78" s="138"/>
      <c r="G78" s="4" t="s">
        <v>49</v>
      </c>
      <c r="H78" s="23">
        <v>0</v>
      </c>
      <c r="I78" s="23">
        <v>0</v>
      </c>
      <c r="J78" s="23">
        <v>0</v>
      </c>
      <c r="K78" s="23">
        <v>0</v>
      </c>
      <c r="L78" s="23">
        <v>0</v>
      </c>
      <c r="M78" s="23">
        <v>0</v>
      </c>
      <c r="N78" s="23">
        <v>0</v>
      </c>
      <c r="O78" s="23">
        <v>0.85</v>
      </c>
      <c r="P78" s="23">
        <v>0.05</v>
      </c>
      <c r="Q78" s="23">
        <v>0.05</v>
      </c>
      <c r="R78" s="23">
        <v>0.05</v>
      </c>
      <c r="S78" s="23"/>
      <c r="T78" s="53"/>
    </row>
    <row r="79" spans="2:21" x14ac:dyDescent="0.25">
      <c r="B79" s="130"/>
      <c r="C79" s="133"/>
      <c r="D79" s="136"/>
      <c r="E79" s="138"/>
      <c r="F79" s="138"/>
      <c r="G79" s="46" t="s">
        <v>50</v>
      </c>
      <c r="H79" s="90">
        <v>0</v>
      </c>
      <c r="I79" s="90">
        <v>0</v>
      </c>
      <c r="J79" s="90">
        <v>0</v>
      </c>
      <c r="K79" s="90">
        <v>0</v>
      </c>
      <c r="L79" s="90">
        <v>0</v>
      </c>
      <c r="M79" s="90">
        <v>0</v>
      </c>
      <c r="N79" s="90">
        <v>0</v>
      </c>
      <c r="O79" s="90">
        <f>N79+O78</f>
        <v>0.85</v>
      </c>
      <c r="P79" s="90">
        <f>O79+P78</f>
        <v>0.9</v>
      </c>
      <c r="Q79" s="90">
        <f>P79+Q78</f>
        <v>0.95000000000000007</v>
      </c>
      <c r="R79" s="90">
        <f>Q79+R78</f>
        <v>1</v>
      </c>
      <c r="S79" s="90">
        <f>R79+S78</f>
        <v>1</v>
      </c>
      <c r="T79" s="53"/>
      <c r="U79" s="24"/>
    </row>
    <row r="80" spans="2:21" ht="25.5" x14ac:dyDescent="0.25">
      <c r="B80" s="130"/>
      <c r="C80" s="133"/>
      <c r="D80" s="86">
        <v>750000000</v>
      </c>
      <c r="E80" s="138"/>
      <c r="F80" s="138"/>
      <c r="G80" s="69" t="s">
        <v>121</v>
      </c>
      <c r="H80" s="73">
        <v>0</v>
      </c>
      <c r="I80" s="73"/>
      <c r="J80" s="73"/>
      <c r="K80" s="73"/>
      <c r="L80" s="73"/>
      <c r="M80" s="73"/>
      <c r="N80" s="73"/>
      <c r="O80" s="75">
        <v>0</v>
      </c>
      <c r="P80" s="75">
        <v>0</v>
      </c>
      <c r="Q80" s="75">
        <v>0</v>
      </c>
      <c r="R80" s="75">
        <v>0</v>
      </c>
      <c r="S80" s="75">
        <v>0</v>
      </c>
      <c r="T80" s="53"/>
      <c r="U80" s="24"/>
    </row>
    <row r="81" spans="2:21" x14ac:dyDescent="0.25">
      <c r="B81" s="130"/>
      <c r="C81" s="133"/>
      <c r="D81" s="71"/>
      <c r="E81" s="138"/>
      <c r="F81" s="138"/>
      <c r="G81" s="45" t="s">
        <v>120</v>
      </c>
      <c r="H81" s="77">
        <v>0</v>
      </c>
      <c r="I81" s="77">
        <v>0</v>
      </c>
      <c r="J81" s="77">
        <v>0</v>
      </c>
      <c r="K81" s="77"/>
      <c r="L81" s="77"/>
      <c r="M81" s="77"/>
      <c r="N81" s="77"/>
      <c r="O81" s="77"/>
      <c r="P81" s="77"/>
      <c r="Q81" s="77"/>
      <c r="R81" s="77"/>
      <c r="S81" s="77"/>
      <c r="T81" s="53"/>
      <c r="U81" s="24"/>
    </row>
    <row r="82" spans="2:21" ht="15.75" thickBot="1" x14ac:dyDescent="0.3">
      <c r="B82" s="131"/>
      <c r="C82" s="134"/>
      <c r="D82" s="72"/>
      <c r="E82" s="139"/>
      <c r="F82" s="139"/>
      <c r="G82" s="54" t="s">
        <v>124</v>
      </c>
      <c r="H82" s="55">
        <f>H77</f>
        <v>0</v>
      </c>
      <c r="I82" s="55"/>
      <c r="J82" s="55"/>
      <c r="K82" s="55"/>
      <c r="L82" s="55"/>
      <c r="M82" s="55"/>
      <c r="N82" s="55"/>
      <c r="O82" s="55"/>
      <c r="P82" s="55"/>
      <c r="Q82" s="55"/>
      <c r="R82" s="55"/>
      <c r="S82" s="55"/>
      <c r="T82" s="56"/>
    </row>
    <row r="83" spans="2:21" x14ac:dyDescent="0.25">
      <c r="B83" s="129">
        <v>14</v>
      </c>
      <c r="C83" s="132" t="s">
        <v>78</v>
      </c>
      <c r="D83" s="135" t="s">
        <v>69</v>
      </c>
      <c r="E83" s="137">
        <v>1</v>
      </c>
      <c r="F83" s="137" t="s">
        <v>32</v>
      </c>
      <c r="G83" s="50" t="s">
        <v>123</v>
      </c>
      <c r="H83" s="51">
        <v>7.0000000000000007E-2</v>
      </c>
      <c r="I83" s="51">
        <v>0.14000000000000001</v>
      </c>
      <c r="J83" s="51">
        <v>7.0000000000000007E-2</v>
      </c>
      <c r="K83" s="51">
        <v>0.04</v>
      </c>
      <c r="L83" s="51">
        <v>7.0000000000000007E-2</v>
      </c>
      <c r="M83" s="51">
        <v>0.1</v>
      </c>
      <c r="N83" s="51">
        <v>0.14000000000000001</v>
      </c>
      <c r="O83" s="51">
        <v>7.0000000000000007E-2</v>
      </c>
      <c r="P83" s="51">
        <v>7.0000000000000007E-2</v>
      </c>
      <c r="Q83" s="51">
        <v>0.1</v>
      </c>
      <c r="R83" s="51">
        <v>7.0000000000000007E-2</v>
      </c>
      <c r="S83" s="51">
        <v>0.06</v>
      </c>
      <c r="T83" s="52"/>
    </row>
    <row r="84" spans="2:21" x14ac:dyDescent="0.25">
      <c r="B84" s="130"/>
      <c r="C84" s="133"/>
      <c r="D84" s="136"/>
      <c r="E84" s="138"/>
      <c r="F84" s="138"/>
      <c r="G84" s="4" t="s">
        <v>49</v>
      </c>
      <c r="H84" s="23">
        <v>7.0000000000000007E-2</v>
      </c>
      <c r="I84" s="23">
        <v>0.14000000000000001</v>
      </c>
      <c r="J84" s="23">
        <v>7.0000000000000007E-2</v>
      </c>
      <c r="K84" s="23">
        <v>0.04</v>
      </c>
      <c r="L84" s="23">
        <v>7.0000000000000007E-2</v>
      </c>
      <c r="M84" s="23">
        <v>0.1</v>
      </c>
      <c r="N84" s="23">
        <v>0.14000000000000001</v>
      </c>
      <c r="O84" s="23">
        <v>7.0000000000000007E-2</v>
      </c>
      <c r="P84" s="23">
        <v>7.0000000000000007E-2</v>
      </c>
      <c r="Q84" s="23">
        <v>0.1</v>
      </c>
      <c r="R84" s="23">
        <v>7.0000000000000007E-2</v>
      </c>
      <c r="S84" s="23">
        <v>0.06</v>
      </c>
      <c r="T84" s="53"/>
    </row>
    <row r="85" spans="2:21" x14ac:dyDescent="0.25">
      <c r="B85" s="130"/>
      <c r="C85" s="133"/>
      <c r="D85" s="136"/>
      <c r="E85" s="138"/>
      <c r="F85" s="138"/>
      <c r="G85" s="46" t="s">
        <v>50</v>
      </c>
      <c r="H85" s="90">
        <f>H84</f>
        <v>7.0000000000000007E-2</v>
      </c>
      <c r="I85" s="90">
        <f t="shared" ref="I85:S85" si="23">H85+I84</f>
        <v>0.21000000000000002</v>
      </c>
      <c r="J85" s="90">
        <f t="shared" si="23"/>
        <v>0.28000000000000003</v>
      </c>
      <c r="K85" s="90">
        <f t="shared" si="23"/>
        <v>0.32</v>
      </c>
      <c r="L85" s="90">
        <f t="shared" si="23"/>
        <v>0.39</v>
      </c>
      <c r="M85" s="90">
        <f t="shared" si="23"/>
        <v>0.49</v>
      </c>
      <c r="N85" s="90">
        <f t="shared" si="23"/>
        <v>0.63</v>
      </c>
      <c r="O85" s="90">
        <f t="shared" si="23"/>
        <v>0.7</v>
      </c>
      <c r="P85" s="90">
        <f t="shared" si="23"/>
        <v>0.77</v>
      </c>
      <c r="Q85" s="90">
        <f t="shared" si="23"/>
        <v>0.87</v>
      </c>
      <c r="R85" s="90">
        <f t="shared" si="23"/>
        <v>0.94</v>
      </c>
      <c r="S85" s="90">
        <f t="shared" si="23"/>
        <v>1</v>
      </c>
      <c r="T85" s="53"/>
      <c r="U85" s="24"/>
    </row>
    <row r="86" spans="2:21" ht="25.5" x14ac:dyDescent="0.25">
      <c r="B86" s="130"/>
      <c r="C86" s="133"/>
      <c r="D86" s="86">
        <v>9458000</v>
      </c>
      <c r="E86" s="138"/>
      <c r="F86" s="138"/>
      <c r="G86" s="69" t="s">
        <v>121</v>
      </c>
      <c r="H86" s="73">
        <v>0</v>
      </c>
      <c r="I86" s="73"/>
      <c r="J86" s="75"/>
      <c r="K86" s="75"/>
      <c r="L86" s="75"/>
      <c r="M86" s="75"/>
      <c r="N86" s="75"/>
      <c r="O86" s="75"/>
      <c r="P86" s="75"/>
      <c r="Q86" s="75"/>
      <c r="R86" s="75"/>
      <c r="S86" s="75"/>
      <c r="T86" s="53"/>
      <c r="U86" s="24"/>
    </row>
    <row r="87" spans="2:21" x14ac:dyDescent="0.25">
      <c r="B87" s="130"/>
      <c r="C87" s="133"/>
      <c r="D87" s="71"/>
      <c r="E87" s="138"/>
      <c r="F87" s="138"/>
      <c r="G87" s="45" t="s">
        <v>120</v>
      </c>
      <c r="H87" s="77">
        <v>0</v>
      </c>
      <c r="I87" s="77">
        <v>0</v>
      </c>
      <c r="J87" s="77">
        <v>0</v>
      </c>
      <c r="K87" s="77"/>
      <c r="L87" s="77"/>
      <c r="M87" s="77"/>
      <c r="N87" s="77"/>
      <c r="O87" s="77"/>
      <c r="P87" s="77"/>
      <c r="Q87" s="77"/>
      <c r="R87" s="77"/>
      <c r="S87" s="77"/>
      <c r="T87" s="53"/>
      <c r="U87" s="24"/>
    </row>
    <row r="88" spans="2:21" ht="15.75" thickBot="1" x14ac:dyDescent="0.3">
      <c r="B88" s="131"/>
      <c r="C88" s="134"/>
      <c r="D88" s="72"/>
      <c r="E88" s="139"/>
      <c r="F88" s="139"/>
      <c r="G88" s="54" t="s">
        <v>124</v>
      </c>
      <c r="H88" s="55">
        <f>H83</f>
        <v>7.0000000000000007E-2</v>
      </c>
      <c r="I88" s="55"/>
      <c r="J88" s="55"/>
      <c r="K88" s="55"/>
      <c r="L88" s="55"/>
      <c r="M88" s="55"/>
      <c r="N88" s="55"/>
      <c r="O88" s="55"/>
      <c r="P88" s="55"/>
      <c r="Q88" s="55"/>
      <c r="R88" s="55"/>
      <c r="S88" s="55"/>
      <c r="T88" s="56"/>
    </row>
    <row r="89" spans="2:21" x14ac:dyDescent="0.25">
      <c r="B89" s="129">
        <v>15</v>
      </c>
      <c r="C89" s="132" t="s">
        <v>79</v>
      </c>
      <c r="D89" s="135" t="s">
        <v>80</v>
      </c>
      <c r="E89" s="137">
        <v>1</v>
      </c>
      <c r="F89" s="137" t="s">
        <v>32</v>
      </c>
      <c r="G89" s="50" t="s">
        <v>123</v>
      </c>
      <c r="H89" s="51">
        <v>7.0000000000000007E-2</v>
      </c>
      <c r="I89" s="51">
        <v>7.0000000000000007E-2</v>
      </c>
      <c r="J89" s="51">
        <v>0.02</v>
      </c>
      <c r="K89" s="51">
        <v>0.03</v>
      </c>
      <c r="L89" s="51">
        <v>0.05</v>
      </c>
      <c r="M89" s="51">
        <v>0.08</v>
      </c>
      <c r="N89" s="51">
        <v>0.1</v>
      </c>
      <c r="O89" s="51">
        <v>0.14000000000000001</v>
      </c>
      <c r="P89" s="51">
        <v>0.14000000000000001</v>
      </c>
      <c r="Q89" s="51">
        <v>0.1</v>
      </c>
      <c r="R89" s="51">
        <v>0.1</v>
      </c>
      <c r="S89" s="51">
        <v>0.1</v>
      </c>
      <c r="T89" s="52"/>
    </row>
    <row r="90" spans="2:21" x14ac:dyDescent="0.25">
      <c r="B90" s="130"/>
      <c r="C90" s="133"/>
      <c r="D90" s="136"/>
      <c r="E90" s="138"/>
      <c r="F90" s="138"/>
      <c r="G90" s="4" t="s">
        <v>49</v>
      </c>
      <c r="H90" s="23">
        <v>7.0000000000000007E-2</v>
      </c>
      <c r="I90" s="23">
        <v>7.0000000000000007E-2</v>
      </c>
      <c r="J90" s="23">
        <v>0.02</v>
      </c>
      <c r="K90" s="23">
        <v>0.03</v>
      </c>
      <c r="L90" s="23">
        <v>0.05</v>
      </c>
      <c r="M90" s="23">
        <v>0.1</v>
      </c>
      <c r="N90" s="23">
        <v>0.1</v>
      </c>
      <c r="O90" s="23">
        <v>0.14000000000000001</v>
      </c>
      <c r="P90" s="23">
        <v>0.14000000000000001</v>
      </c>
      <c r="Q90" s="23">
        <v>0.1</v>
      </c>
      <c r="R90" s="23">
        <v>0.1</v>
      </c>
      <c r="S90" s="23">
        <v>0.08</v>
      </c>
      <c r="T90" s="53"/>
    </row>
    <row r="91" spans="2:21" x14ac:dyDescent="0.25">
      <c r="B91" s="130"/>
      <c r="C91" s="133"/>
      <c r="D91" s="136"/>
      <c r="E91" s="138"/>
      <c r="F91" s="138"/>
      <c r="G91" s="46" t="s">
        <v>50</v>
      </c>
      <c r="H91" s="90">
        <f>H90</f>
        <v>7.0000000000000007E-2</v>
      </c>
      <c r="I91" s="90">
        <f t="shared" ref="I91:S91" si="24">H91+I90</f>
        <v>0.14000000000000001</v>
      </c>
      <c r="J91" s="90">
        <f t="shared" si="24"/>
        <v>0.16</v>
      </c>
      <c r="K91" s="90">
        <f t="shared" si="24"/>
        <v>0.19</v>
      </c>
      <c r="L91" s="90">
        <f t="shared" si="24"/>
        <v>0.24</v>
      </c>
      <c r="M91" s="90">
        <f t="shared" si="24"/>
        <v>0.33999999999999997</v>
      </c>
      <c r="N91" s="90">
        <f t="shared" si="24"/>
        <v>0.43999999999999995</v>
      </c>
      <c r="O91" s="90">
        <f t="shared" si="24"/>
        <v>0.57999999999999996</v>
      </c>
      <c r="P91" s="90">
        <f t="shared" si="24"/>
        <v>0.72</v>
      </c>
      <c r="Q91" s="90">
        <f t="shared" si="24"/>
        <v>0.82</v>
      </c>
      <c r="R91" s="90">
        <f t="shared" si="24"/>
        <v>0.91999999999999993</v>
      </c>
      <c r="S91" s="90">
        <f t="shared" si="24"/>
        <v>0.99999999999999989</v>
      </c>
      <c r="T91" s="53"/>
      <c r="U91" s="24"/>
    </row>
    <row r="92" spans="2:21" ht="25.5" x14ac:dyDescent="0.25">
      <c r="B92" s="130"/>
      <c r="C92" s="133"/>
      <c r="D92" s="86">
        <v>89208000</v>
      </c>
      <c r="E92" s="138"/>
      <c r="F92" s="138"/>
      <c r="G92" s="69" t="s">
        <v>121</v>
      </c>
      <c r="H92" s="73">
        <v>0</v>
      </c>
      <c r="I92" s="73"/>
      <c r="J92" s="74"/>
      <c r="K92" s="75"/>
      <c r="L92" s="75"/>
      <c r="M92" s="75"/>
      <c r="N92" s="75"/>
      <c r="O92" s="75"/>
      <c r="P92" s="75"/>
      <c r="Q92" s="75"/>
      <c r="R92" s="75"/>
      <c r="S92" s="75"/>
      <c r="T92" s="53"/>
      <c r="U92" s="24"/>
    </row>
    <row r="93" spans="2:21" x14ac:dyDescent="0.25">
      <c r="B93" s="130"/>
      <c r="C93" s="133"/>
      <c r="D93" s="71"/>
      <c r="E93" s="138"/>
      <c r="F93" s="138"/>
      <c r="G93" s="45" t="s">
        <v>120</v>
      </c>
      <c r="H93" s="77">
        <v>0</v>
      </c>
      <c r="I93" s="77">
        <v>0</v>
      </c>
      <c r="J93" s="77">
        <v>3.6999999999999998E-2</v>
      </c>
      <c r="K93" s="77"/>
      <c r="L93" s="77"/>
      <c r="M93" s="77"/>
      <c r="N93" s="77"/>
      <c r="O93" s="77"/>
      <c r="P93" s="77"/>
      <c r="Q93" s="77"/>
      <c r="R93" s="77"/>
      <c r="S93" s="77"/>
      <c r="T93" s="53"/>
      <c r="U93" s="24"/>
    </row>
    <row r="94" spans="2:21" ht="15.75" thickBot="1" x14ac:dyDescent="0.3">
      <c r="B94" s="131"/>
      <c r="C94" s="134"/>
      <c r="D94" s="72"/>
      <c r="E94" s="139"/>
      <c r="F94" s="139"/>
      <c r="G94" s="54" t="s">
        <v>124</v>
      </c>
      <c r="H94" s="55">
        <f>H89</f>
        <v>7.0000000000000007E-2</v>
      </c>
      <c r="I94" s="55">
        <f t="shared" ref="I94:S94" si="25">H94+I89</f>
        <v>0.14000000000000001</v>
      </c>
      <c r="J94" s="55">
        <f t="shared" si="25"/>
        <v>0.16</v>
      </c>
      <c r="K94" s="55">
        <f t="shared" si="25"/>
        <v>0.19</v>
      </c>
      <c r="L94" s="55">
        <f t="shared" si="25"/>
        <v>0.24</v>
      </c>
      <c r="M94" s="55">
        <f t="shared" si="25"/>
        <v>0.32</v>
      </c>
      <c r="N94" s="55">
        <f t="shared" si="25"/>
        <v>0.42000000000000004</v>
      </c>
      <c r="O94" s="55">
        <f t="shared" si="25"/>
        <v>0.56000000000000005</v>
      </c>
      <c r="P94" s="55">
        <f t="shared" si="25"/>
        <v>0.70000000000000007</v>
      </c>
      <c r="Q94" s="55">
        <f t="shared" si="25"/>
        <v>0.8</v>
      </c>
      <c r="R94" s="55">
        <f t="shared" si="25"/>
        <v>0.9</v>
      </c>
      <c r="S94" s="55">
        <f t="shared" si="25"/>
        <v>1</v>
      </c>
      <c r="T94" s="56"/>
    </row>
    <row r="95" spans="2:21" ht="15" customHeight="1" x14ac:dyDescent="0.25">
      <c r="B95" s="129" t="s">
        <v>42</v>
      </c>
      <c r="C95" s="132" t="s">
        <v>81</v>
      </c>
      <c r="D95" s="166" t="s">
        <v>87</v>
      </c>
      <c r="E95" s="137">
        <v>1</v>
      </c>
      <c r="F95" s="137" t="s">
        <v>32</v>
      </c>
      <c r="G95" s="50" t="s">
        <v>123</v>
      </c>
      <c r="H95" s="51">
        <v>0</v>
      </c>
      <c r="I95" s="51">
        <v>0.05</v>
      </c>
      <c r="J95" s="51">
        <v>0.05</v>
      </c>
      <c r="K95" s="51">
        <v>0.02</v>
      </c>
      <c r="L95" s="51">
        <v>0.02</v>
      </c>
      <c r="M95" s="51">
        <v>0.02</v>
      </c>
      <c r="N95" s="51">
        <v>0.77</v>
      </c>
      <c r="O95" s="51">
        <v>0.02</v>
      </c>
      <c r="P95" s="51">
        <v>0.02</v>
      </c>
      <c r="Q95" s="51">
        <v>0.02</v>
      </c>
      <c r="R95" s="51">
        <v>0.01</v>
      </c>
      <c r="S95" s="51">
        <v>0</v>
      </c>
      <c r="T95" s="52"/>
    </row>
    <row r="96" spans="2:21" x14ac:dyDescent="0.25">
      <c r="B96" s="130"/>
      <c r="C96" s="133"/>
      <c r="D96" s="167"/>
      <c r="E96" s="138"/>
      <c r="F96" s="138"/>
      <c r="G96" s="4" t="s">
        <v>49</v>
      </c>
      <c r="H96" s="23">
        <v>0</v>
      </c>
      <c r="I96" s="23">
        <v>0.05</v>
      </c>
      <c r="J96" s="23">
        <v>0.05</v>
      </c>
      <c r="K96" s="23">
        <v>0.02</v>
      </c>
      <c r="L96" s="23">
        <v>0.02</v>
      </c>
      <c r="M96" s="23">
        <v>0.02</v>
      </c>
      <c r="N96" s="23">
        <v>0.77</v>
      </c>
      <c r="O96" s="23">
        <v>0.02</v>
      </c>
      <c r="P96" s="23">
        <v>0.02</v>
      </c>
      <c r="Q96" s="23">
        <v>0.02</v>
      </c>
      <c r="R96" s="23">
        <v>0.01</v>
      </c>
      <c r="S96" s="23">
        <v>0</v>
      </c>
      <c r="T96" s="53"/>
    </row>
    <row r="97" spans="2:21" x14ac:dyDescent="0.25">
      <c r="B97" s="130"/>
      <c r="C97" s="133"/>
      <c r="D97" s="167"/>
      <c r="E97" s="138"/>
      <c r="F97" s="138"/>
      <c r="G97" s="46" t="s">
        <v>50</v>
      </c>
      <c r="H97" s="90">
        <f>H96</f>
        <v>0</v>
      </c>
      <c r="I97" s="90">
        <f t="shared" ref="I97:S97" si="26">H97+I96</f>
        <v>0.05</v>
      </c>
      <c r="J97" s="90">
        <f t="shared" si="26"/>
        <v>0.1</v>
      </c>
      <c r="K97" s="90">
        <f t="shared" si="26"/>
        <v>0.12000000000000001</v>
      </c>
      <c r="L97" s="90">
        <f t="shared" si="26"/>
        <v>0.14000000000000001</v>
      </c>
      <c r="M97" s="90">
        <f t="shared" si="26"/>
        <v>0.16</v>
      </c>
      <c r="N97" s="90">
        <f t="shared" si="26"/>
        <v>0.93</v>
      </c>
      <c r="O97" s="90">
        <f t="shared" si="26"/>
        <v>0.95000000000000007</v>
      </c>
      <c r="P97" s="90">
        <f t="shared" si="26"/>
        <v>0.97000000000000008</v>
      </c>
      <c r="Q97" s="90">
        <f t="shared" si="26"/>
        <v>0.9900000000000001</v>
      </c>
      <c r="R97" s="90">
        <f t="shared" si="26"/>
        <v>1</v>
      </c>
      <c r="S97" s="90">
        <f t="shared" si="26"/>
        <v>1</v>
      </c>
      <c r="T97" s="53"/>
      <c r="U97" s="24"/>
    </row>
    <row r="98" spans="2:21" ht="25.5" x14ac:dyDescent="0.25">
      <c r="B98" s="130"/>
      <c r="C98" s="133"/>
      <c r="D98" s="86">
        <v>16250000</v>
      </c>
      <c r="E98" s="138"/>
      <c r="F98" s="138"/>
      <c r="G98" s="69" t="s">
        <v>121</v>
      </c>
      <c r="H98" s="73">
        <v>0</v>
      </c>
      <c r="I98" s="73">
        <v>0</v>
      </c>
      <c r="J98" s="74"/>
      <c r="K98" s="75"/>
      <c r="L98" s="75"/>
      <c r="M98" s="75"/>
      <c r="N98" s="75"/>
      <c r="O98" s="75"/>
      <c r="P98" s="75"/>
      <c r="Q98" s="75"/>
      <c r="R98" s="75"/>
      <c r="S98" s="75"/>
      <c r="T98" s="53"/>
      <c r="U98" s="24"/>
    </row>
    <row r="99" spans="2:21" x14ac:dyDescent="0.25">
      <c r="B99" s="130"/>
      <c r="C99" s="133"/>
      <c r="D99" s="71"/>
      <c r="E99" s="138"/>
      <c r="F99" s="138"/>
      <c r="G99" s="45" t="s">
        <v>120</v>
      </c>
      <c r="H99" s="77">
        <v>0</v>
      </c>
      <c r="I99" s="77"/>
      <c r="J99" s="77"/>
      <c r="K99" s="77"/>
      <c r="L99" s="77"/>
      <c r="M99" s="77"/>
      <c r="N99" s="77"/>
      <c r="O99" s="77"/>
      <c r="P99" s="77"/>
      <c r="Q99" s="77"/>
      <c r="R99" s="77"/>
      <c r="S99" s="77"/>
      <c r="T99" s="53"/>
      <c r="U99" s="24"/>
    </row>
    <row r="100" spans="2:21" ht="15.75" thickBot="1" x14ac:dyDescent="0.3">
      <c r="B100" s="131"/>
      <c r="C100" s="134"/>
      <c r="D100" s="72"/>
      <c r="E100" s="139"/>
      <c r="F100" s="139"/>
      <c r="G100" s="54" t="s">
        <v>124</v>
      </c>
      <c r="H100" s="55">
        <f>H95</f>
        <v>0</v>
      </c>
      <c r="I100" s="55"/>
      <c r="J100" s="55"/>
      <c r="K100" s="55"/>
      <c r="L100" s="55"/>
      <c r="M100" s="55"/>
      <c r="N100" s="55"/>
      <c r="O100" s="55"/>
      <c r="P100" s="55"/>
      <c r="Q100" s="55"/>
      <c r="R100" s="55"/>
      <c r="S100" s="55"/>
      <c r="T100" s="56"/>
    </row>
    <row r="101" spans="2:21" x14ac:dyDescent="0.25">
      <c r="B101" s="129" t="s">
        <v>42</v>
      </c>
      <c r="C101" s="132" t="s">
        <v>129</v>
      </c>
      <c r="D101" s="166" t="s">
        <v>36</v>
      </c>
      <c r="E101" s="160">
        <v>1</v>
      </c>
      <c r="F101" s="160" t="s">
        <v>32</v>
      </c>
      <c r="G101" s="50" t="s">
        <v>123</v>
      </c>
      <c r="H101" s="51">
        <v>0</v>
      </c>
      <c r="I101" s="51">
        <v>0</v>
      </c>
      <c r="J101" s="51">
        <v>0</v>
      </c>
      <c r="K101" s="51">
        <v>0</v>
      </c>
      <c r="L101" s="51">
        <v>0.1</v>
      </c>
      <c r="M101" s="51">
        <v>0.15</v>
      </c>
      <c r="N101" s="51">
        <v>0.1</v>
      </c>
      <c r="O101" s="51">
        <v>0.1</v>
      </c>
      <c r="P101" s="51">
        <v>0.1</v>
      </c>
      <c r="Q101" s="51">
        <v>0.1</v>
      </c>
      <c r="R101" s="51">
        <v>0.15</v>
      </c>
      <c r="S101" s="51">
        <v>0.2</v>
      </c>
      <c r="T101" s="52"/>
    </row>
    <row r="102" spans="2:21" x14ac:dyDescent="0.25">
      <c r="B102" s="130"/>
      <c r="C102" s="133"/>
      <c r="D102" s="167"/>
      <c r="E102" s="161"/>
      <c r="F102" s="161"/>
      <c r="G102" s="4" t="s">
        <v>49</v>
      </c>
      <c r="H102" s="23">
        <v>0</v>
      </c>
      <c r="I102" s="23">
        <v>0</v>
      </c>
      <c r="J102" s="23">
        <v>0</v>
      </c>
      <c r="K102" s="23">
        <v>0</v>
      </c>
      <c r="L102" s="23">
        <v>0.1</v>
      </c>
      <c r="M102" s="23">
        <v>0.15</v>
      </c>
      <c r="N102" s="23">
        <v>0.1</v>
      </c>
      <c r="O102" s="23">
        <v>0.1</v>
      </c>
      <c r="P102" s="23">
        <v>0.1</v>
      </c>
      <c r="Q102" s="23">
        <v>0.1</v>
      </c>
      <c r="R102" s="23">
        <v>0.15</v>
      </c>
      <c r="S102" s="23">
        <v>0.2</v>
      </c>
      <c r="T102" s="53"/>
    </row>
    <row r="103" spans="2:21" x14ac:dyDescent="0.25">
      <c r="B103" s="130"/>
      <c r="C103" s="133"/>
      <c r="D103" s="167"/>
      <c r="E103" s="161"/>
      <c r="F103" s="161"/>
      <c r="G103" s="46" t="s">
        <v>50</v>
      </c>
      <c r="H103" s="90">
        <f>H102</f>
        <v>0</v>
      </c>
      <c r="I103" s="90">
        <f>H103+I102</f>
        <v>0</v>
      </c>
      <c r="J103" s="90">
        <f>I103+J102</f>
        <v>0</v>
      </c>
      <c r="K103" s="90">
        <f>J103+K102</f>
        <v>0</v>
      </c>
      <c r="L103" s="90">
        <f>K103+L102</f>
        <v>0.1</v>
      </c>
      <c r="M103" s="90">
        <f>L103+M102</f>
        <v>0.25</v>
      </c>
      <c r="N103" s="90">
        <f t="shared" ref="N103:S103" si="27">M103+N102</f>
        <v>0.35</v>
      </c>
      <c r="O103" s="90">
        <f t="shared" si="27"/>
        <v>0.44999999999999996</v>
      </c>
      <c r="P103" s="90">
        <f t="shared" si="27"/>
        <v>0.54999999999999993</v>
      </c>
      <c r="Q103" s="90">
        <f t="shared" si="27"/>
        <v>0.64999999999999991</v>
      </c>
      <c r="R103" s="90">
        <f t="shared" si="27"/>
        <v>0.79999999999999993</v>
      </c>
      <c r="S103" s="90">
        <f t="shared" si="27"/>
        <v>1</v>
      </c>
      <c r="T103" s="53"/>
      <c r="U103" s="24"/>
    </row>
    <row r="104" spans="2:21" ht="25.5" x14ac:dyDescent="0.25">
      <c r="B104" s="130"/>
      <c r="C104" s="133"/>
      <c r="D104" s="86">
        <v>66000000</v>
      </c>
      <c r="E104" s="161"/>
      <c r="F104" s="161"/>
      <c r="G104" s="69" t="s">
        <v>121</v>
      </c>
      <c r="H104" s="73">
        <v>0</v>
      </c>
      <c r="I104" s="73">
        <v>0</v>
      </c>
      <c r="J104" s="75">
        <v>0</v>
      </c>
      <c r="K104" s="75">
        <v>0</v>
      </c>
      <c r="L104" s="75">
        <v>0</v>
      </c>
      <c r="M104" s="75">
        <v>0</v>
      </c>
      <c r="N104" s="75">
        <v>0</v>
      </c>
      <c r="O104" s="75">
        <v>0</v>
      </c>
      <c r="P104" s="75">
        <v>0</v>
      </c>
      <c r="Q104" s="75">
        <v>0</v>
      </c>
      <c r="R104" s="75">
        <v>0</v>
      </c>
      <c r="S104" s="75">
        <v>0</v>
      </c>
      <c r="T104" s="53"/>
      <c r="U104" s="24"/>
    </row>
    <row r="105" spans="2:21" x14ac:dyDescent="0.25">
      <c r="B105" s="130"/>
      <c r="C105" s="133"/>
      <c r="D105" s="78"/>
      <c r="E105" s="161"/>
      <c r="F105" s="161"/>
      <c r="G105" s="45" t="s">
        <v>120</v>
      </c>
      <c r="H105" s="77">
        <v>0</v>
      </c>
      <c r="I105" s="77"/>
      <c r="J105" s="77"/>
      <c r="K105" s="77"/>
      <c r="L105" s="77"/>
      <c r="M105" s="77"/>
      <c r="N105" s="77"/>
      <c r="O105" s="77"/>
      <c r="P105" s="77"/>
      <c r="Q105" s="77"/>
      <c r="R105" s="77"/>
      <c r="S105" s="77"/>
      <c r="T105" s="53"/>
      <c r="U105" s="24"/>
    </row>
    <row r="106" spans="2:21" ht="15.75" thickBot="1" x14ac:dyDescent="0.3">
      <c r="B106" s="131"/>
      <c r="C106" s="134"/>
      <c r="D106" s="79"/>
      <c r="E106" s="162"/>
      <c r="F106" s="162"/>
      <c r="G106" s="54" t="s">
        <v>124</v>
      </c>
      <c r="H106" s="55">
        <v>0</v>
      </c>
      <c r="I106" s="55">
        <v>0</v>
      </c>
      <c r="J106" s="55">
        <f>I106+J101</f>
        <v>0</v>
      </c>
      <c r="K106" s="55">
        <f>J106+K101</f>
        <v>0</v>
      </c>
      <c r="L106" s="55">
        <f>K106+L101</f>
        <v>0.1</v>
      </c>
      <c r="M106" s="55">
        <f>L106+M101</f>
        <v>0.25</v>
      </c>
      <c r="N106" s="55">
        <f t="shared" ref="N106:S106" si="28">M106+N101</f>
        <v>0.35</v>
      </c>
      <c r="O106" s="55">
        <f>N106+O101</f>
        <v>0.44999999999999996</v>
      </c>
      <c r="P106" s="55">
        <f t="shared" si="28"/>
        <v>0.54999999999999993</v>
      </c>
      <c r="Q106" s="55">
        <f t="shared" si="28"/>
        <v>0.64999999999999991</v>
      </c>
      <c r="R106" s="55">
        <f>Q106+R101</f>
        <v>0.79999999999999993</v>
      </c>
      <c r="S106" s="55">
        <f t="shared" si="28"/>
        <v>1</v>
      </c>
      <c r="T106" s="56"/>
    </row>
    <row r="107" spans="2:21" s="42" customFormat="1" x14ac:dyDescent="0.25">
      <c r="B107" s="168">
        <v>16</v>
      </c>
      <c r="C107" s="171" t="s">
        <v>68</v>
      </c>
      <c r="D107" s="174" t="s">
        <v>72</v>
      </c>
      <c r="E107" s="171">
        <v>2</v>
      </c>
      <c r="F107" s="171" t="s">
        <v>32</v>
      </c>
      <c r="G107" s="59" t="s">
        <v>18</v>
      </c>
      <c r="H107" s="60">
        <f>(H95+H101)/2</f>
        <v>0</v>
      </c>
      <c r="I107" s="60">
        <f>(I95+I101)/2</f>
        <v>2.5000000000000001E-2</v>
      </c>
      <c r="J107" s="60">
        <f t="shared" ref="J107:S107" si="29">(J95+J101)/2</f>
        <v>2.5000000000000001E-2</v>
      </c>
      <c r="K107" s="60">
        <f t="shared" si="29"/>
        <v>0.01</v>
      </c>
      <c r="L107" s="60">
        <f t="shared" si="29"/>
        <v>6.0000000000000005E-2</v>
      </c>
      <c r="M107" s="60">
        <f t="shared" si="29"/>
        <v>8.4999999999999992E-2</v>
      </c>
      <c r="N107" s="60">
        <f t="shared" si="29"/>
        <v>0.435</v>
      </c>
      <c r="O107" s="60">
        <f t="shared" si="29"/>
        <v>6.0000000000000005E-2</v>
      </c>
      <c r="P107" s="60">
        <f t="shared" si="29"/>
        <v>6.0000000000000005E-2</v>
      </c>
      <c r="Q107" s="60">
        <f t="shared" si="29"/>
        <v>6.0000000000000005E-2</v>
      </c>
      <c r="R107" s="60">
        <f t="shared" si="29"/>
        <v>0.08</v>
      </c>
      <c r="S107" s="60">
        <f t="shared" si="29"/>
        <v>0.1</v>
      </c>
      <c r="T107" s="61"/>
    </row>
    <row r="108" spans="2:21" s="42" customFormat="1" x14ac:dyDescent="0.25">
      <c r="B108" s="169"/>
      <c r="C108" s="172"/>
      <c r="D108" s="175"/>
      <c r="E108" s="172"/>
      <c r="F108" s="172"/>
      <c r="G108" s="41" t="s">
        <v>49</v>
      </c>
      <c r="H108" s="43">
        <f>(H96+H102)/2</f>
        <v>0</v>
      </c>
      <c r="I108" s="43">
        <f t="shared" ref="I108:S108" si="30">(I96+I102)/2</f>
        <v>2.5000000000000001E-2</v>
      </c>
      <c r="J108" s="43">
        <f t="shared" si="30"/>
        <v>2.5000000000000001E-2</v>
      </c>
      <c r="K108" s="43">
        <f t="shared" si="30"/>
        <v>0.01</v>
      </c>
      <c r="L108" s="43">
        <f t="shared" si="30"/>
        <v>6.0000000000000005E-2</v>
      </c>
      <c r="M108" s="43">
        <f t="shared" si="30"/>
        <v>8.4999999999999992E-2</v>
      </c>
      <c r="N108" s="43">
        <f t="shared" si="30"/>
        <v>0.435</v>
      </c>
      <c r="O108" s="43">
        <f t="shared" si="30"/>
        <v>6.0000000000000005E-2</v>
      </c>
      <c r="P108" s="43">
        <f t="shared" si="30"/>
        <v>6.0000000000000005E-2</v>
      </c>
      <c r="Q108" s="43">
        <f t="shared" si="30"/>
        <v>6.0000000000000005E-2</v>
      </c>
      <c r="R108" s="43">
        <f t="shared" si="30"/>
        <v>0.08</v>
      </c>
      <c r="S108" s="43">
        <f t="shared" si="30"/>
        <v>0.1</v>
      </c>
      <c r="T108" s="62"/>
    </row>
    <row r="109" spans="2:21" s="42" customFormat="1" ht="25.5" x14ac:dyDescent="0.25">
      <c r="B109" s="169"/>
      <c r="C109" s="172"/>
      <c r="D109" s="175"/>
      <c r="E109" s="172"/>
      <c r="F109" s="172"/>
      <c r="G109" s="47" t="s">
        <v>106</v>
      </c>
      <c r="H109" s="91">
        <f>H108</f>
        <v>0</v>
      </c>
      <c r="I109" s="91">
        <f>H109+I108</f>
        <v>2.5000000000000001E-2</v>
      </c>
      <c r="J109" s="91">
        <f t="shared" ref="J109:S109" si="31">I109+J108</f>
        <v>0.05</v>
      </c>
      <c r="K109" s="91">
        <f t="shared" si="31"/>
        <v>6.0000000000000005E-2</v>
      </c>
      <c r="L109" s="91">
        <f t="shared" si="31"/>
        <v>0.12000000000000001</v>
      </c>
      <c r="M109" s="91">
        <f t="shared" si="31"/>
        <v>0.20500000000000002</v>
      </c>
      <c r="N109" s="91">
        <f t="shared" si="31"/>
        <v>0.64</v>
      </c>
      <c r="O109" s="91">
        <f t="shared" si="31"/>
        <v>0.70000000000000007</v>
      </c>
      <c r="P109" s="91">
        <f t="shared" si="31"/>
        <v>0.76000000000000012</v>
      </c>
      <c r="Q109" s="91">
        <f t="shared" si="31"/>
        <v>0.82000000000000017</v>
      </c>
      <c r="R109" s="91">
        <f t="shared" si="31"/>
        <v>0.90000000000000013</v>
      </c>
      <c r="S109" s="91">
        <f t="shared" si="31"/>
        <v>1.0000000000000002</v>
      </c>
      <c r="T109" s="62"/>
    </row>
    <row r="110" spans="2:21" s="42" customFormat="1" x14ac:dyDescent="0.25">
      <c r="B110" s="169"/>
      <c r="C110" s="172"/>
      <c r="D110" s="80"/>
      <c r="E110" s="172"/>
      <c r="F110" s="172"/>
      <c r="G110" s="95" t="s">
        <v>120</v>
      </c>
      <c r="H110" s="93">
        <f>(H99+H105)/2</f>
        <v>0</v>
      </c>
      <c r="I110" s="93"/>
      <c r="J110" s="93"/>
      <c r="K110" s="93"/>
      <c r="L110" s="94"/>
      <c r="M110" s="94"/>
      <c r="N110" s="94"/>
      <c r="O110" s="94"/>
      <c r="P110" s="94"/>
      <c r="Q110" s="94"/>
      <c r="R110" s="94"/>
      <c r="S110" s="94"/>
      <c r="T110" s="62"/>
    </row>
    <row r="111" spans="2:21" s="42" customFormat="1" ht="15.75" thickBot="1" x14ac:dyDescent="0.3">
      <c r="B111" s="170"/>
      <c r="C111" s="173"/>
      <c r="D111" s="81"/>
      <c r="E111" s="173"/>
      <c r="F111" s="173"/>
      <c r="G111" s="63" t="s">
        <v>20</v>
      </c>
      <c r="H111" s="64"/>
      <c r="I111" s="64"/>
      <c r="J111" s="64"/>
      <c r="K111" s="64"/>
      <c r="L111" s="64"/>
      <c r="M111" s="64"/>
      <c r="N111" s="64"/>
      <c r="O111" s="64"/>
      <c r="P111" s="64"/>
      <c r="Q111" s="64"/>
      <c r="R111" s="64"/>
      <c r="S111" s="64"/>
      <c r="T111" s="65"/>
    </row>
    <row r="112" spans="2:21" x14ac:dyDescent="0.25">
      <c r="B112" s="129" t="s">
        <v>42</v>
      </c>
      <c r="C112" s="132" t="s">
        <v>67</v>
      </c>
      <c r="D112" s="166" t="s">
        <v>34</v>
      </c>
      <c r="E112" s="137">
        <v>1</v>
      </c>
      <c r="F112" s="137" t="s">
        <v>32</v>
      </c>
      <c r="G112" s="50" t="s">
        <v>123</v>
      </c>
      <c r="H112" s="51">
        <v>8.3000000000000004E-2</v>
      </c>
      <c r="I112" s="51">
        <v>8.3000000000000004E-2</v>
      </c>
      <c r="J112" s="51">
        <v>0.12</v>
      </c>
      <c r="K112" s="51">
        <v>7.0000000000000007E-2</v>
      </c>
      <c r="L112" s="51">
        <v>7.0000000000000007E-2</v>
      </c>
      <c r="M112" s="51">
        <v>0.12</v>
      </c>
      <c r="N112" s="51">
        <v>7.0000000000000007E-2</v>
      </c>
      <c r="O112" s="51">
        <v>7.0000000000000007E-2</v>
      </c>
      <c r="P112" s="51">
        <v>7.0000000000000007E-2</v>
      </c>
      <c r="Q112" s="51">
        <v>0.1</v>
      </c>
      <c r="R112" s="51">
        <v>7.0000000000000007E-2</v>
      </c>
      <c r="S112" s="51">
        <v>0.1</v>
      </c>
      <c r="T112" s="52"/>
    </row>
    <row r="113" spans="2:21" x14ac:dyDescent="0.25">
      <c r="B113" s="130"/>
      <c r="C113" s="133"/>
      <c r="D113" s="167"/>
      <c r="E113" s="138"/>
      <c r="F113" s="138"/>
      <c r="G113" s="4" t="s">
        <v>49</v>
      </c>
      <c r="H113" s="23">
        <v>8.3000000000000004E-2</v>
      </c>
      <c r="I113" s="23">
        <v>8.3000000000000004E-2</v>
      </c>
      <c r="J113" s="23">
        <v>8.3000000000000004E-2</v>
      </c>
      <c r="K113" s="23">
        <v>8.3000000000000004E-2</v>
      </c>
      <c r="L113" s="23">
        <v>8.3000000000000004E-2</v>
      </c>
      <c r="M113" s="23">
        <v>8.3000000000000004E-2</v>
      </c>
      <c r="N113" s="23">
        <v>8.3000000000000004E-2</v>
      </c>
      <c r="O113" s="23">
        <v>8.3000000000000004E-2</v>
      </c>
      <c r="P113" s="23">
        <v>8.3000000000000004E-2</v>
      </c>
      <c r="Q113" s="23">
        <v>8.3000000000000004E-2</v>
      </c>
      <c r="R113" s="23">
        <v>8.3000000000000004E-2</v>
      </c>
      <c r="S113" s="23">
        <v>8.6999999999999994E-2</v>
      </c>
      <c r="T113" s="53"/>
    </row>
    <row r="114" spans="2:21" x14ac:dyDescent="0.25">
      <c r="B114" s="130"/>
      <c r="C114" s="133"/>
      <c r="D114" s="167"/>
      <c r="E114" s="138"/>
      <c r="F114" s="138"/>
      <c r="G114" s="46" t="s">
        <v>50</v>
      </c>
      <c r="H114" s="90">
        <f>H113</f>
        <v>8.3000000000000004E-2</v>
      </c>
      <c r="I114" s="90">
        <f t="shared" ref="I114:S114" si="32">H114+I113</f>
        <v>0.16600000000000001</v>
      </c>
      <c r="J114" s="90">
        <f t="shared" si="32"/>
        <v>0.249</v>
      </c>
      <c r="K114" s="90">
        <f t="shared" si="32"/>
        <v>0.33200000000000002</v>
      </c>
      <c r="L114" s="90">
        <f t="shared" si="32"/>
        <v>0.41500000000000004</v>
      </c>
      <c r="M114" s="90">
        <f t="shared" si="32"/>
        <v>0.49800000000000005</v>
      </c>
      <c r="N114" s="90">
        <f t="shared" si="32"/>
        <v>0.58100000000000007</v>
      </c>
      <c r="O114" s="90">
        <f t="shared" si="32"/>
        <v>0.66400000000000003</v>
      </c>
      <c r="P114" s="90">
        <f t="shared" si="32"/>
        <v>0.747</v>
      </c>
      <c r="Q114" s="90">
        <f t="shared" si="32"/>
        <v>0.83</v>
      </c>
      <c r="R114" s="90">
        <f t="shared" si="32"/>
        <v>0.91299999999999992</v>
      </c>
      <c r="S114" s="90">
        <f t="shared" si="32"/>
        <v>0.99999999999999989</v>
      </c>
      <c r="T114" s="53"/>
      <c r="U114" s="24"/>
    </row>
    <row r="115" spans="2:21" ht="25.5" x14ac:dyDescent="0.25">
      <c r="B115" s="130"/>
      <c r="C115" s="133"/>
      <c r="D115" s="86">
        <v>13899299000</v>
      </c>
      <c r="E115" s="138"/>
      <c r="F115" s="138"/>
      <c r="G115" s="69" t="s">
        <v>121</v>
      </c>
      <c r="H115" s="75">
        <v>0</v>
      </c>
      <c r="I115" s="75"/>
      <c r="J115" s="75"/>
      <c r="K115" s="75"/>
      <c r="L115" s="75"/>
      <c r="M115" s="75"/>
      <c r="N115" s="75"/>
      <c r="O115" s="75"/>
      <c r="P115" s="75"/>
      <c r="Q115" s="75"/>
      <c r="R115" s="75"/>
      <c r="S115" s="75"/>
      <c r="T115" s="53"/>
      <c r="U115" s="24"/>
    </row>
    <row r="116" spans="2:21" x14ac:dyDescent="0.25">
      <c r="B116" s="130"/>
      <c r="C116" s="133"/>
      <c r="D116" s="71"/>
      <c r="E116" s="138"/>
      <c r="F116" s="138"/>
      <c r="G116" s="45" t="s">
        <v>120</v>
      </c>
      <c r="H116" s="77">
        <f>H115/D115</f>
        <v>0</v>
      </c>
      <c r="I116" s="77">
        <f>(H115+I115)/D115</f>
        <v>0</v>
      </c>
      <c r="J116" s="77"/>
      <c r="K116" s="77"/>
      <c r="L116" s="77"/>
      <c r="M116" s="77"/>
      <c r="N116" s="77"/>
      <c r="O116" s="77"/>
      <c r="P116" s="77"/>
      <c r="Q116" s="77"/>
      <c r="R116" s="77"/>
      <c r="S116" s="77"/>
      <c r="T116" s="53"/>
      <c r="U116" s="24"/>
    </row>
    <row r="117" spans="2:21" ht="15.75" thickBot="1" x14ac:dyDescent="0.3">
      <c r="B117" s="131"/>
      <c r="C117" s="134"/>
      <c r="D117" s="72"/>
      <c r="E117" s="139"/>
      <c r="F117" s="139"/>
      <c r="G117" s="54" t="s">
        <v>124</v>
      </c>
      <c r="H117" s="55">
        <f>H112</f>
        <v>8.3000000000000004E-2</v>
      </c>
      <c r="I117" s="55">
        <f t="shared" ref="I117" si="33">H117+I112</f>
        <v>0.16600000000000001</v>
      </c>
      <c r="J117" s="55"/>
      <c r="K117" s="55"/>
      <c r="L117" s="55"/>
      <c r="M117" s="55"/>
      <c r="N117" s="55"/>
      <c r="O117" s="55"/>
      <c r="P117" s="55"/>
      <c r="Q117" s="55"/>
      <c r="R117" s="55"/>
      <c r="S117" s="55"/>
      <c r="T117" s="56"/>
    </row>
    <row r="118" spans="2:21" ht="15" customHeight="1" x14ac:dyDescent="0.25">
      <c r="B118" s="129" t="s">
        <v>42</v>
      </c>
      <c r="C118" s="132" t="s">
        <v>67</v>
      </c>
      <c r="D118" s="166" t="s">
        <v>35</v>
      </c>
      <c r="E118" s="137">
        <v>1</v>
      </c>
      <c r="F118" s="137" t="s">
        <v>32</v>
      </c>
      <c r="G118" s="50" t="s">
        <v>123</v>
      </c>
      <c r="H118" s="51">
        <v>8.3000000000000004E-2</v>
      </c>
      <c r="I118" s="51">
        <v>8.3000000000000004E-2</v>
      </c>
      <c r="J118" s="51">
        <v>8.3000000000000004E-2</v>
      </c>
      <c r="K118" s="51">
        <v>0.03</v>
      </c>
      <c r="L118" s="51">
        <v>0.05</v>
      </c>
      <c r="M118" s="51">
        <v>0.08</v>
      </c>
      <c r="N118" s="51">
        <v>0.05</v>
      </c>
      <c r="O118" s="51">
        <v>0.05</v>
      </c>
      <c r="P118" s="51">
        <v>0.05</v>
      </c>
      <c r="Q118" s="51">
        <v>0.16</v>
      </c>
      <c r="R118" s="51">
        <v>0.17</v>
      </c>
      <c r="S118" s="51">
        <v>0.11</v>
      </c>
      <c r="T118" s="52"/>
    </row>
    <row r="119" spans="2:21" x14ac:dyDescent="0.25">
      <c r="B119" s="130"/>
      <c r="C119" s="133"/>
      <c r="D119" s="167"/>
      <c r="E119" s="138"/>
      <c r="F119" s="138"/>
      <c r="G119" s="4" t="s">
        <v>49</v>
      </c>
      <c r="H119" s="23">
        <v>8.3000000000000004E-2</v>
      </c>
      <c r="I119" s="23">
        <v>8.3000000000000004E-2</v>
      </c>
      <c r="J119" s="23">
        <v>8.3000000000000004E-2</v>
      </c>
      <c r="K119" s="23">
        <v>8.3000000000000004E-2</v>
      </c>
      <c r="L119" s="23">
        <v>8.3000000000000004E-2</v>
      </c>
      <c r="M119" s="23">
        <v>8.3000000000000004E-2</v>
      </c>
      <c r="N119" s="23">
        <v>8.3000000000000004E-2</v>
      </c>
      <c r="O119" s="23">
        <v>8.3000000000000004E-2</v>
      </c>
      <c r="P119" s="23">
        <v>8.3000000000000004E-2</v>
      </c>
      <c r="Q119" s="23">
        <v>8.3000000000000004E-2</v>
      </c>
      <c r="R119" s="23">
        <v>8.3000000000000004E-2</v>
      </c>
      <c r="S119" s="23">
        <v>8.6999999999999994E-2</v>
      </c>
      <c r="T119" s="53"/>
    </row>
    <row r="120" spans="2:21" x14ac:dyDescent="0.25">
      <c r="B120" s="130"/>
      <c r="C120" s="133"/>
      <c r="D120" s="167"/>
      <c r="E120" s="138"/>
      <c r="F120" s="138"/>
      <c r="G120" s="46" t="s">
        <v>50</v>
      </c>
      <c r="H120" s="90">
        <v>8.3000000000000004E-2</v>
      </c>
      <c r="I120" s="90">
        <f t="shared" ref="I120:S120" si="34">H120+I119</f>
        <v>0.16600000000000001</v>
      </c>
      <c r="J120" s="90">
        <f t="shared" si="34"/>
        <v>0.249</v>
      </c>
      <c r="K120" s="90">
        <f t="shared" si="34"/>
        <v>0.33200000000000002</v>
      </c>
      <c r="L120" s="90">
        <f t="shared" si="34"/>
        <v>0.41500000000000004</v>
      </c>
      <c r="M120" s="90">
        <f t="shared" si="34"/>
        <v>0.49800000000000005</v>
      </c>
      <c r="N120" s="90">
        <f t="shared" si="34"/>
        <v>0.58100000000000007</v>
      </c>
      <c r="O120" s="90">
        <f t="shared" si="34"/>
        <v>0.66400000000000003</v>
      </c>
      <c r="P120" s="90">
        <f t="shared" si="34"/>
        <v>0.747</v>
      </c>
      <c r="Q120" s="90">
        <f t="shared" si="34"/>
        <v>0.83</v>
      </c>
      <c r="R120" s="90">
        <f t="shared" si="34"/>
        <v>0.91299999999999992</v>
      </c>
      <c r="S120" s="90">
        <f t="shared" si="34"/>
        <v>0.99999999999999989</v>
      </c>
      <c r="T120" s="53"/>
      <c r="U120" s="24"/>
    </row>
    <row r="121" spans="2:21" ht="25.5" x14ac:dyDescent="0.25">
      <c r="B121" s="130"/>
      <c r="C121" s="133"/>
      <c r="D121" s="86">
        <v>5938100000</v>
      </c>
      <c r="E121" s="138"/>
      <c r="F121" s="138"/>
      <c r="G121" s="69" t="s">
        <v>121</v>
      </c>
      <c r="H121" s="75">
        <v>0</v>
      </c>
      <c r="I121" s="75">
        <v>0</v>
      </c>
      <c r="J121" s="75">
        <v>0</v>
      </c>
      <c r="K121" s="75">
        <v>0</v>
      </c>
      <c r="L121" s="75">
        <v>0</v>
      </c>
      <c r="M121" s="75">
        <v>0</v>
      </c>
      <c r="N121" s="75">
        <v>0</v>
      </c>
      <c r="O121" s="75">
        <v>0</v>
      </c>
      <c r="P121" s="75">
        <v>0</v>
      </c>
      <c r="Q121" s="75">
        <v>0</v>
      </c>
      <c r="R121" s="75">
        <v>0</v>
      </c>
      <c r="S121" s="75">
        <v>0</v>
      </c>
      <c r="T121" s="53"/>
      <c r="U121" s="24"/>
    </row>
    <row r="122" spans="2:21" x14ac:dyDescent="0.25">
      <c r="B122" s="130"/>
      <c r="C122" s="133"/>
      <c r="D122" s="71"/>
      <c r="E122" s="138"/>
      <c r="F122" s="138"/>
      <c r="G122" s="45" t="s">
        <v>120</v>
      </c>
      <c r="H122" s="77">
        <f>H121/D121</f>
        <v>0</v>
      </c>
      <c r="I122" s="77">
        <f>(H121+I121)/D121</f>
        <v>0</v>
      </c>
      <c r="J122" s="77"/>
      <c r="K122" s="77"/>
      <c r="L122" s="77"/>
      <c r="M122" s="77"/>
      <c r="N122" s="77"/>
      <c r="O122" s="77"/>
      <c r="P122" s="76"/>
      <c r="Q122" s="76"/>
      <c r="R122" s="76"/>
      <c r="S122" s="76"/>
      <c r="T122" s="53"/>
      <c r="U122" s="24"/>
    </row>
    <row r="123" spans="2:21" ht="15.75" thickBot="1" x14ac:dyDescent="0.3">
      <c r="B123" s="131"/>
      <c r="C123" s="134"/>
      <c r="D123" s="101">
        <f>J115+J121</f>
        <v>0</v>
      </c>
      <c r="E123" s="139"/>
      <c r="F123" s="139"/>
      <c r="G123" s="54" t="s">
        <v>124</v>
      </c>
      <c r="H123" s="55">
        <f>H118</f>
        <v>8.3000000000000004E-2</v>
      </c>
      <c r="I123" s="55">
        <f t="shared" ref="I123:S123" si="35">H123+I118</f>
        <v>0.16600000000000001</v>
      </c>
      <c r="J123" s="55">
        <f t="shared" si="35"/>
        <v>0.249</v>
      </c>
      <c r="K123" s="55">
        <f t="shared" si="35"/>
        <v>0.27900000000000003</v>
      </c>
      <c r="L123" s="55">
        <f t="shared" si="35"/>
        <v>0.32900000000000001</v>
      </c>
      <c r="M123" s="55">
        <f t="shared" si="35"/>
        <v>0.40900000000000003</v>
      </c>
      <c r="N123" s="55">
        <f t="shared" si="35"/>
        <v>0.45900000000000002</v>
      </c>
      <c r="O123" s="55">
        <f t="shared" si="35"/>
        <v>0.50900000000000001</v>
      </c>
      <c r="P123" s="55">
        <f t="shared" si="35"/>
        <v>0.55900000000000005</v>
      </c>
      <c r="Q123" s="55">
        <f t="shared" si="35"/>
        <v>0.71900000000000008</v>
      </c>
      <c r="R123" s="55">
        <f t="shared" si="35"/>
        <v>0.88900000000000012</v>
      </c>
      <c r="S123" s="55">
        <f t="shared" si="35"/>
        <v>0.99900000000000011</v>
      </c>
      <c r="T123" s="56"/>
    </row>
    <row r="124" spans="2:21" s="42" customFormat="1" x14ac:dyDescent="0.25">
      <c r="B124" s="168">
        <v>17</v>
      </c>
      <c r="C124" s="171" t="s">
        <v>67</v>
      </c>
      <c r="D124" s="174" t="s">
        <v>84</v>
      </c>
      <c r="E124" s="171">
        <v>1</v>
      </c>
      <c r="F124" s="171" t="s">
        <v>32</v>
      </c>
      <c r="G124" s="59" t="s">
        <v>18</v>
      </c>
      <c r="H124" s="100">
        <f>(H112+H118)/2</f>
        <v>8.3000000000000004E-2</v>
      </c>
      <c r="I124" s="100">
        <f t="shared" ref="I124:S124" si="36">(I112+I118)/2</f>
        <v>8.3000000000000004E-2</v>
      </c>
      <c r="J124" s="100">
        <f t="shared" si="36"/>
        <v>0.10150000000000001</v>
      </c>
      <c r="K124" s="60">
        <f t="shared" si="36"/>
        <v>0.05</v>
      </c>
      <c r="L124" s="60">
        <f t="shared" si="36"/>
        <v>6.0000000000000005E-2</v>
      </c>
      <c r="M124" s="60">
        <f t="shared" si="36"/>
        <v>0.1</v>
      </c>
      <c r="N124" s="60">
        <f t="shared" si="36"/>
        <v>6.0000000000000005E-2</v>
      </c>
      <c r="O124" s="60">
        <f t="shared" si="36"/>
        <v>6.0000000000000005E-2</v>
      </c>
      <c r="P124" s="60">
        <f t="shared" si="36"/>
        <v>6.0000000000000005E-2</v>
      </c>
      <c r="Q124" s="60">
        <f t="shared" si="36"/>
        <v>0.13</v>
      </c>
      <c r="R124" s="60">
        <f t="shared" si="36"/>
        <v>0.12000000000000001</v>
      </c>
      <c r="S124" s="60">
        <f t="shared" si="36"/>
        <v>0.10500000000000001</v>
      </c>
      <c r="T124" s="61"/>
    </row>
    <row r="125" spans="2:21" s="42" customFormat="1" x14ac:dyDescent="0.25">
      <c r="B125" s="169"/>
      <c r="C125" s="172"/>
      <c r="D125" s="175"/>
      <c r="E125" s="172"/>
      <c r="F125" s="176"/>
      <c r="G125" s="41" t="s">
        <v>49</v>
      </c>
      <c r="H125" s="43">
        <f>(H113+H119)/2</f>
        <v>8.3000000000000004E-2</v>
      </c>
      <c r="I125" s="43">
        <f t="shared" ref="I125:S125" si="37">(I113+I119)/2</f>
        <v>8.3000000000000004E-2</v>
      </c>
      <c r="J125" s="43">
        <f t="shared" si="37"/>
        <v>8.3000000000000004E-2</v>
      </c>
      <c r="K125" s="43">
        <f t="shared" si="37"/>
        <v>8.3000000000000004E-2</v>
      </c>
      <c r="L125" s="43">
        <f t="shared" si="37"/>
        <v>8.3000000000000004E-2</v>
      </c>
      <c r="M125" s="43">
        <f t="shared" si="37"/>
        <v>8.3000000000000004E-2</v>
      </c>
      <c r="N125" s="43">
        <f t="shared" si="37"/>
        <v>8.3000000000000004E-2</v>
      </c>
      <c r="O125" s="43">
        <f t="shared" si="37"/>
        <v>8.3000000000000004E-2</v>
      </c>
      <c r="P125" s="43">
        <f t="shared" si="37"/>
        <v>8.3000000000000004E-2</v>
      </c>
      <c r="Q125" s="43">
        <f t="shared" si="37"/>
        <v>8.3000000000000004E-2</v>
      </c>
      <c r="R125" s="43">
        <f t="shared" si="37"/>
        <v>8.3000000000000004E-2</v>
      </c>
      <c r="S125" s="43">
        <f t="shared" si="37"/>
        <v>8.6999999999999994E-2</v>
      </c>
      <c r="T125" s="62"/>
    </row>
    <row r="126" spans="2:21" s="42" customFormat="1" ht="25.5" x14ac:dyDescent="0.25">
      <c r="B126" s="169"/>
      <c r="C126" s="172"/>
      <c r="D126" s="175"/>
      <c r="E126" s="172"/>
      <c r="F126" s="44"/>
      <c r="G126" s="47" t="s">
        <v>106</v>
      </c>
      <c r="H126" s="91">
        <f>(H114+H120)/2</f>
        <v>8.3000000000000004E-2</v>
      </c>
      <c r="I126" s="91">
        <f t="shared" ref="I126:S126" si="38">(I114+I120)/2</f>
        <v>0.16600000000000001</v>
      </c>
      <c r="J126" s="91">
        <f t="shared" si="38"/>
        <v>0.249</v>
      </c>
      <c r="K126" s="91">
        <f t="shared" si="38"/>
        <v>0.33200000000000002</v>
      </c>
      <c r="L126" s="91">
        <f t="shared" si="38"/>
        <v>0.41500000000000004</v>
      </c>
      <c r="M126" s="91">
        <f t="shared" si="38"/>
        <v>0.49800000000000005</v>
      </c>
      <c r="N126" s="91">
        <f t="shared" si="38"/>
        <v>0.58100000000000007</v>
      </c>
      <c r="O126" s="91">
        <f t="shared" si="38"/>
        <v>0.66400000000000003</v>
      </c>
      <c r="P126" s="91">
        <f t="shared" si="38"/>
        <v>0.747</v>
      </c>
      <c r="Q126" s="91">
        <f t="shared" si="38"/>
        <v>0.83</v>
      </c>
      <c r="R126" s="91">
        <f t="shared" si="38"/>
        <v>0.91299999999999992</v>
      </c>
      <c r="S126" s="91">
        <f t="shared" si="38"/>
        <v>0.99999999999999989</v>
      </c>
      <c r="T126" s="62"/>
    </row>
    <row r="127" spans="2:21" s="42" customFormat="1" x14ac:dyDescent="0.25">
      <c r="B127" s="169"/>
      <c r="C127" s="172"/>
      <c r="D127" s="80"/>
      <c r="E127" s="172"/>
      <c r="F127" s="44"/>
      <c r="G127" s="95" t="s">
        <v>120</v>
      </c>
      <c r="H127" s="93">
        <f>(H115+H121)/(D115+D121)</f>
        <v>0</v>
      </c>
      <c r="I127" s="93">
        <f>(H115+I115+H121+I121)/(D115+D121)</f>
        <v>0</v>
      </c>
      <c r="J127" s="93"/>
      <c r="K127" s="93"/>
      <c r="L127" s="93"/>
      <c r="M127" s="93"/>
      <c r="N127" s="93"/>
      <c r="O127" s="93"/>
      <c r="P127" s="93"/>
      <c r="Q127" s="93"/>
      <c r="R127" s="93"/>
      <c r="S127" s="93"/>
      <c r="T127" s="62"/>
    </row>
    <row r="128" spans="2:21" s="42" customFormat="1" ht="15.75" thickBot="1" x14ac:dyDescent="0.3">
      <c r="B128" s="170"/>
      <c r="C128" s="173"/>
      <c r="D128" s="81"/>
      <c r="E128" s="173"/>
      <c r="F128" s="66"/>
      <c r="G128" s="63" t="s">
        <v>20</v>
      </c>
      <c r="H128" s="64">
        <f>(H117+H123)/2</f>
        <v>8.3000000000000004E-2</v>
      </c>
      <c r="I128" s="64">
        <f t="shared" ref="I128" si="39">(I117+I123)/2</f>
        <v>0.16600000000000001</v>
      </c>
      <c r="J128" s="64"/>
      <c r="K128" s="64"/>
      <c r="L128" s="64"/>
      <c r="M128" s="64"/>
      <c r="N128" s="64"/>
      <c r="O128" s="64"/>
      <c r="P128" s="64"/>
      <c r="Q128" s="64"/>
      <c r="R128" s="64"/>
      <c r="S128" s="64"/>
      <c r="T128" s="65"/>
    </row>
    <row r="129" spans="2:21" x14ac:dyDescent="0.25">
      <c r="B129" s="129">
        <v>18</v>
      </c>
      <c r="C129" s="132" t="s">
        <v>82</v>
      </c>
      <c r="D129" s="135" t="s">
        <v>70</v>
      </c>
      <c r="E129" s="137">
        <v>86</v>
      </c>
      <c r="F129" s="137" t="s">
        <v>32</v>
      </c>
      <c r="G129" s="50" t="s">
        <v>123</v>
      </c>
      <c r="H129" s="51">
        <v>0.08</v>
      </c>
      <c r="I129" s="51">
        <v>0.06</v>
      </c>
      <c r="J129" s="51">
        <v>0.03</v>
      </c>
      <c r="K129" s="51">
        <v>0.03</v>
      </c>
      <c r="L129" s="51">
        <v>0.1</v>
      </c>
      <c r="M129" s="51">
        <v>0.15</v>
      </c>
      <c r="N129" s="51">
        <v>0.12</v>
      </c>
      <c r="O129" s="51">
        <v>0.12</v>
      </c>
      <c r="P129" s="51">
        <v>8.3000000000000004E-2</v>
      </c>
      <c r="Q129" s="51">
        <v>8.3000000000000004E-2</v>
      </c>
      <c r="R129" s="51">
        <v>8.1000000000000003E-2</v>
      </c>
      <c r="S129" s="51">
        <v>0.08</v>
      </c>
      <c r="T129" s="52"/>
    </row>
    <row r="130" spans="2:21" x14ac:dyDescent="0.25">
      <c r="B130" s="130"/>
      <c r="C130" s="133"/>
      <c r="D130" s="136"/>
      <c r="E130" s="138"/>
      <c r="F130" s="138"/>
      <c r="G130" s="4" t="s">
        <v>49</v>
      </c>
      <c r="H130" s="23">
        <v>0.03</v>
      </c>
      <c r="I130" s="23">
        <v>0.03</v>
      </c>
      <c r="J130" s="23">
        <v>0.06</v>
      </c>
      <c r="K130" s="23">
        <v>0.08</v>
      </c>
      <c r="L130" s="23">
        <v>0.1</v>
      </c>
      <c r="M130" s="23">
        <v>0.15</v>
      </c>
      <c r="N130" s="23">
        <v>0.12</v>
      </c>
      <c r="O130" s="23">
        <v>0.12</v>
      </c>
      <c r="P130" s="23">
        <v>0.08</v>
      </c>
      <c r="Q130" s="23">
        <v>0.08</v>
      </c>
      <c r="R130" s="23">
        <v>0.08</v>
      </c>
      <c r="S130" s="23">
        <v>7.0000000000000007E-2</v>
      </c>
      <c r="T130" s="53"/>
    </row>
    <row r="131" spans="2:21" x14ac:dyDescent="0.25">
      <c r="B131" s="130"/>
      <c r="C131" s="133"/>
      <c r="D131" s="136"/>
      <c r="E131" s="138"/>
      <c r="F131" s="138"/>
      <c r="G131" s="46" t="s">
        <v>50</v>
      </c>
      <c r="H131" s="90">
        <f>H130</f>
        <v>0.03</v>
      </c>
      <c r="I131" s="90">
        <f t="shared" ref="I131:S131" si="40">H131+I130</f>
        <v>0.06</v>
      </c>
      <c r="J131" s="90">
        <f t="shared" si="40"/>
        <v>0.12</v>
      </c>
      <c r="K131" s="90">
        <f t="shared" si="40"/>
        <v>0.2</v>
      </c>
      <c r="L131" s="90">
        <f t="shared" si="40"/>
        <v>0.30000000000000004</v>
      </c>
      <c r="M131" s="90">
        <f t="shared" si="40"/>
        <v>0.45000000000000007</v>
      </c>
      <c r="N131" s="90">
        <f t="shared" si="40"/>
        <v>0.57000000000000006</v>
      </c>
      <c r="O131" s="90">
        <f t="shared" si="40"/>
        <v>0.69000000000000006</v>
      </c>
      <c r="P131" s="90">
        <f t="shared" si="40"/>
        <v>0.77</v>
      </c>
      <c r="Q131" s="90">
        <f t="shared" si="40"/>
        <v>0.85</v>
      </c>
      <c r="R131" s="90">
        <f t="shared" si="40"/>
        <v>0.92999999999999994</v>
      </c>
      <c r="S131" s="90">
        <f t="shared" si="40"/>
        <v>1</v>
      </c>
      <c r="T131" s="53"/>
      <c r="U131" s="24"/>
    </row>
    <row r="132" spans="2:21" ht="25.5" x14ac:dyDescent="0.25">
      <c r="B132" s="130"/>
      <c r="C132" s="133"/>
      <c r="D132" s="86">
        <v>32790000</v>
      </c>
      <c r="E132" s="138"/>
      <c r="F132" s="138"/>
      <c r="G132" s="69" t="s">
        <v>121</v>
      </c>
      <c r="H132" s="73">
        <v>0</v>
      </c>
      <c r="I132" s="73">
        <v>0</v>
      </c>
      <c r="J132" s="74"/>
      <c r="K132" s="75"/>
      <c r="L132" s="75"/>
      <c r="M132" s="75"/>
      <c r="N132" s="75"/>
      <c r="O132" s="75"/>
      <c r="P132" s="75"/>
      <c r="Q132" s="75"/>
      <c r="R132" s="75"/>
      <c r="S132" s="75"/>
      <c r="T132" s="53"/>
      <c r="U132" s="24"/>
    </row>
    <row r="133" spans="2:21" x14ac:dyDescent="0.25">
      <c r="B133" s="130"/>
      <c r="C133" s="133"/>
      <c r="D133" s="71"/>
      <c r="E133" s="138"/>
      <c r="F133" s="138"/>
      <c r="G133" s="45" t="s">
        <v>120</v>
      </c>
      <c r="H133" s="77">
        <v>0</v>
      </c>
      <c r="I133" s="76">
        <v>0</v>
      </c>
      <c r="J133" s="77"/>
      <c r="K133" s="76"/>
      <c r="L133" s="76"/>
      <c r="M133" s="76"/>
      <c r="N133" s="76"/>
      <c r="O133" s="76"/>
      <c r="P133" s="76"/>
      <c r="Q133" s="76"/>
      <c r="R133" s="76"/>
      <c r="S133" s="76"/>
      <c r="T133" s="53"/>
      <c r="U133" s="24"/>
    </row>
    <row r="134" spans="2:21" ht="15.75" thickBot="1" x14ac:dyDescent="0.3">
      <c r="B134" s="131"/>
      <c r="C134" s="134"/>
      <c r="D134" s="72"/>
      <c r="E134" s="139"/>
      <c r="F134" s="139"/>
      <c r="G134" s="54" t="s">
        <v>124</v>
      </c>
      <c r="H134" s="55">
        <f>H129</f>
        <v>0.08</v>
      </c>
      <c r="I134" s="55">
        <f t="shared" ref="I134" si="41">H134+I129</f>
        <v>0.14000000000000001</v>
      </c>
      <c r="J134" s="55"/>
      <c r="K134" s="55"/>
      <c r="L134" s="55"/>
      <c r="M134" s="55"/>
      <c r="N134" s="55"/>
      <c r="O134" s="55"/>
      <c r="P134" s="55"/>
      <c r="Q134" s="55"/>
      <c r="R134" s="55"/>
      <c r="S134" s="55"/>
      <c r="T134" s="56"/>
    </row>
    <row r="135" spans="2:21" x14ac:dyDescent="0.25">
      <c r="B135" s="129">
        <v>19</v>
      </c>
      <c r="C135" s="132" t="s">
        <v>37</v>
      </c>
      <c r="D135" s="135" t="s">
        <v>71</v>
      </c>
      <c r="E135" s="137">
        <v>1</v>
      </c>
      <c r="F135" s="137" t="s">
        <v>38</v>
      </c>
      <c r="G135" s="50" t="s">
        <v>123</v>
      </c>
      <c r="H135" s="51">
        <v>0.03</v>
      </c>
      <c r="I135" s="51">
        <v>0.03</v>
      </c>
      <c r="J135" s="51">
        <v>0.08</v>
      </c>
      <c r="K135" s="51">
        <v>0.03</v>
      </c>
      <c r="L135" s="51">
        <v>0.05</v>
      </c>
      <c r="M135" s="51">
        <v>0.05</v>
      </c>
      <c r="N135" s="51">
        <v>0.08</v>
      </c>
      <c r="O135" s="51">
        <v>0.08</v>
      </c>
      <c r="P135" s="51">
        <v>0.08</v>
      </c>
      <c r="Q135" s="51">
        <v>0.1</v>
      </c>
      <c r="R135" s="51">
        <v>0.22</v>
      </c>
      <c r="S135" s="51">
        <v>0.17</v>
      </c>
      <c r="T135" s="52"/>
    </row>
    <row r="136" spans="2:21" x14ac:dyDescent="0.25">
      <c r="B136" s="130"/>
      <c r="C136" s="133"/>
      <c r="D136" s="136"/>
      <c r="E136" s="138"/>
      <c r="F136" s="138"/>
      <c r="G136" s="4" t="s">
        <v>49</v>
      </c>
      <c r="H136" s="23">
        <v>0.03</v>
      </c>
      <c r="I136" s="23">
        <v>0.03</v>
      </c>
      <c r="J136" s="23">
        <v>0.03</v>
      </c>
      <c r="K136" s="23">
        <v>0.08</v>
      </c>
      <c r="L136" s="23">
        <v>0.05</v>
      </c>
      <c r="M136" s="23">
        <v>0.05</v>
      </c>
      <c r="N136" s="23">
        <v>0.08</v>
      </c>
      <c r="O136" s="23">
        <v>0.08</v>
      </c>
      <c r="P136" s="23">
        <v>0.08</v>
      </c>
      <c r="Q136" s="23">
        <v>0.1</v>
      </c>
      <c r="R136" s="23">
        <v>0.22</v>
      </c>
      <c r="S136" s="23">
        <v>0.17</v>
      </c>
      <c r="T136" s="53"/>
    </row>
    <row r="137" spans="2:21" x14ac:dyDescent="0.25">
      <c r="B137" s="130"/>
      <c r="C137" s="133"/>
      <c r="D137" s="136"/>
      <c r="E137" s="138"/>
      <c r="F137" s="138"/>
      <c r="G137" s="46" t="s">
        <v>50</v>
      </c>
      <c r="H137" s="90">
        <v>0.03</v>
      </c>
      <c r="I137" s="90">
        <f>H137+I136</f>
        <v>0.06</v>
      </c>
      <c r="J137" s="90">
        <f>I137+J136</f>
        <v>0.09</v>
      </c>
      <c r="K137" s="90">
        <f>J137+K136</f>
        <v>0.16999999999999998</v>
      </c>
      <c r="L137" s="90">
        <f>K137+L136</f>
        <v>0.21999999999999997</v>
      </c>
      <c r="M137" s="90">
        <f>L137+M136</f>
        <v>0.26999999999999996</v>
      </c>
      <c r="N137" s="90">
        <f t="shared" ref="N137:S137" si="42">M137+N136</f>
        <v>0.35</v>
      </c>
      <c r="O137" s="90">
        <f t="shared" si="42"/>
        <v>0.43</v>
      </c>
      <c r="P137" s="90">
        <f t="shared" si="42"/>
        <v>0.51</v>
      </c>
      <c r="Q137" s="90">
        <f t="shared" si="42"/>
        <v>0.61</v>
      </c>
      <c r="R137" s="90">
        <f t="shared" si="42"/>
        <v>0.83</v>
      </c>
      <c r="S137" s="90">
        <f t="shared" si="42"/>
        <v>1</v>
      </c>
      <c r="T137" s="53"/>
      <c r="U137" s="24"/>
    </row>
    <row r="138" spans="2:21" ht="25.5" x14ac:dyDescent="0.25">
      <c r="B138" s="130"/>
      <c r="C138" s="133"/>
      <c r="D138" s="86">
        <v>12780000</v>
      </c>
      <c r="E138" s="138"/>
      <c r="F138" s="138"/>
      <c r="G138" s="69" t="s">
        <v>121</v>
      </c>
      <c r="H138" s="75">
        <v>0</v>
      </c>
      <c r="I138" s="75">
        <v>0</v>
      </c>
      <c r="J138" s="75">
        <v>0</v>
      </c>
      <c r="K138" s="75">
        <v>0</v>
      </c>
      <c r="L138" s="75">
        <v>0</v>
      </c>
      <c r="M138" s="75">
        <v>0</v>
      </c>
      <c r="N138" s="75">
        <v>0</v>
      </c>
      <c r="O138" s="75">
        <v>0</v>
      </c>
      <c r="P138" s="75">
        <v>0</v>
      </c>
      <c r="Q138" s="75">
        <v>0</v>
      </c>
      <c r="R138" s="75">
        <v>0</v>
      </c>
      <c r="S138" s="75">
        <v>0</v>
      </c>
      <c r="T138" s="53"/>
      <c r="U138" s="24"/>
    </row>
    <row r="139" spans="2:21" x14ac:dyDescent="0.25">
      <c r="B139" s="130"/>
      <c r="C139" s="133"/>
      <c r="D139" s="71"/>
      <c r="E139" s="138"/>
      <c r="F139" s="138"/>
      <c r="G139" s="45" t="s">
        <v>120</v>
      </c>
      <c r="H139" s="77">
        <v>0</v>
      </c>
      <c r="I139" s="77">
        <v>0</v>
      </c>
      <c r="J139" s="77"/>
      <c r="K139" s="77"/>
      <c r="L139" s="77"/>
      <c r="M139" s="77"/>
      <c r="N139" s="77"/>
      <c r="O139" s="77"/>
      <c r="P139" s="76"/>
      <c r="Q139" s="76"/>
      <c r="R139" s="76"/>
      <c r="S139" s="76"/>
      <c r="T139" s="53"/>
      <c r="U139" s="24"/>
    </row>
    <row r="140" spans="2:21" ht="15.75" thickBot="1" x14ac:dyDescent="0.3">
      <c r="B140" s="131"/>
      <c r="C140" s="134"/>
      <c r="D140" s="72"/>
      <c r="E140" s="139"/>
      <c r="F140" s="139"/>
      <c r="G140" s="54" t="s">
        <v>124</v>
      </c>
      <c r="H140" s="55">
        <v>0.03</v>
      </c>
      <c r="I140" s="55">
        <f>H140+I135</f>
        <v>0.06</v>
      </c>
      <c r="J140" s="55"/>
      <c r="K140" s="55"/>
      <c r="L140" s="55"/>
      <c r="M140" s="55"/>
      <c r="N140" s="55"/>
      <c r="O140" s="55"/>
      <c r="P140" s="55"/>
      <c r="Q140" s="55"/>
      <c r="R140" s="55"/>
      <c r="S140" s="55"/>
      <c r="T140" s="56"/>
    </row>
    <row r="141" spans="2:21" hidden="1" x14ac:dyDescent="0.25">
      <c r="B141" s="177"/>
      <c r="C141" s="179" t="s">
        <v>89</v>
      </c>
      <c r="D141" s="181" t="s">
        <v>91</v>
      </c>
      <c r="E141" s="177">
        <v>1</v>
      </c>
      <c r="F141" s="177" t="s">
        <v>32</v>
      </c>
      <c r="G141" s="67" t="s">
        <v>18</v>
      </c>
      <c r="H141" s="68"/>
      <c r="I141" s="68"/>
      <c r="J141" s="68"/>
      <c r="K141" s="68"/>
      <c r="L141" s="68"/>
      <c r="M141" s="68"/>
      <c r="N141" s="68"/>
      <c r="O141" s="68"/>
      <c r="P141" s="68"/>
      <c r="Q141" s="68"/>
      <c r="R141" s="68"/>
      <c r="S141" s="68"/>
      <c r="T141" s="68"/>
    </row>
    <row r="142" spans="2:21" hidden="1" x14ac:dyDescent="0.25">
      <c r="B142" s="178"/>
      <c r="C142" s="180"/>
      <c r="D142" s="182"/>
      <c r="E142" s="178"/>
      <c r="F142" s="178"/>
      <c r="G142" s="32" t="s">
        <v>49</v>
      </c>
      <c r="H142" s="29"/>
      <c r="I142" s="29"/>
      <c r="J142" s="29"/>
      <c r="K142" s="29"/>
      <c r="L142" s="29"/>
      <c r="M142" s="29"/>
      <c r="N142" s="29"/>
      <c r="O142" s="29"/>
      <c r="P142" s="29"/>
      <c r="Q142" s="29"/>
      <c r="R142" s="29"/>
      <c r="S142" s="29"/>
      <c r="T142" s="28"/>
    </row>
    <row r="143" spans="2:21" hidden="1" x14ac:dyDescent="0.25">
      <c r="B143" s="178"/>
      <c r="C143" s="180"/>
      <c r="D143" s="182"/>
      <c r="E143" s="178"/>
      <c r="F143" s="178"/>
      <c r="G143" s="32" t="s">
        <v>50</v>
      </c>
      <c r="H143" s="29"/>
      <c r="I143" s="29"/>
      <c r="J143" s="29"/>
      <c r="K143" s="29"/>
      <c r="L143" s="29"/>
      <c r="M143" s="29"/>
      <c r="N143" s="29"/>
      <c r="O143" s="29"/>
      <c r="P143" s="29"/>
      <c r="Q143" s="29"/>
      <c r="R143" s="29"/>
      <c r="S143" s="29"/>
      <c r="T143" s="28"/>
      <c r="U143" s="24"/>
    </row>
    <row r="144" spans="2:21" hidden="1" x14ac:dyDescent="0.25">
      <c r="B144" s="178"/>
      <c r="C144" s="180"/>
      <c r="D144" s="182"/>
      <c r="E144" s="178"/>
      <c r="F144" s="178"/>
      <c r="G144" s="32" t="s">
        <v>20</v>
      </c>
      <c r="H144" s="33"/>
      <c r="I144" s="33"/>
      <c r="J144" s="33"/>
      <c r="K144" s="33"/>
      <c r="L144" s="33"/>
      <c r="M144" s="33"/>
      <c r="N144" s="33"/>
      <c r="O144" s="33"/>
      <c r="P144" s="33"/>
      <c r="Q144" s="33"/>
      <c r="R144" s="33"/>
      <c r="S144" s="33"/>
      <c r="T144" s="28"/>
    </row>
    <row r="145" spans="2:21" hidden="1" x14ac:dyDescent="0.25">
      <c r="B145" s="178"/>
      <c r="C145" s="180" t="s">
        <v>90</v>
      </c>
      <c r="D145" s="182" t="s">
        <v>105</v>
      </c>
      <c r="E145" s="178">
        <v>1</v>
      </c>
      <c r="F145" s="178" t="s">
        <v>32</v>
      </c>
      <c r="G145" s="32" t="s">
        <v>18</v>
      </c>
      <c r="H145" s="28"/>
      <c r="I145" s="28"/>
      <c r="J145" s="28"/>
      <c r="K145" s="28"/>
      <c r="L145" s="28"/>
      <c r="M145" s="28"/>
      <c r="N145" s="28"/>
      <c r="O145" s="28"/>
      <c r="P145" s="28"/>
      <c r="Q145" s="28"/>
      <c r="R145" s="28"/>
      <c r="S145" s="28"/>
      <c r="T145" s="28"/>
    </row>
    <row r="146" spans="2:21" hidden="1" x14ac:dyDescent="0.25">
      <c r="B146" s="178"/>
      <c r="C146" s="180"/>
      <c r="D146" s="182"/>
      <c r="E146" s="178"/>
      <c r="F146" s="178"/>
      <c r="G146" s="32" t="s">
        <v>49</v>
      </c>
      <c r="H146" s="29"/>
      <c r="I146" s="29"/>
      <c r="J146" s="29"/>
      <c r="K146" s="29"/>
      <c r="L146" s="29"/>
      <c r="M146" s="29"/>
      <c r="N146" s="29"/>
      <c r="O146" s="29"/>
      <c r="P146" s="29"/>
      <c r="Q146" s="29"/>
      <c r="R146" s="29"/>
      <c r="S146" s="29"/>
      <c r="T146" s="28"/>
    </row>
    <row r="147" spans="2:21" hidden="1" x14ac:dyDescent="0.25">
      <c r="B147" s="178"/>
      <c r="C147" s="180"/>
      <c r="D147" s="182"/>
      <c r="E147" s="178"/>
      <c r="F147" s="178"/>
      <c r="G147" s="32" t="s">
        <v>50</v>
      </c>
      <c r="H147" s="29"/>
      <c r="I147" s="29"/>
      <c r="J147" s="29"/>
      <c r="K147" s="29"/>
      <c r="L147" s="29"/>
      <c r="M147" s="29"/>
      <c r="N147" s="29"/>
      <c r="O147" s="29"/>
      <c r="P147" s="29"/>
      <c r="Q147" s="29"/>
      <c r="R147" s="29"/>
      <c r="S147" s="29"/>
      <c r="T147" s="28"/>
      <c r="U147" s="24"/>
    </row>
    <row r="148" spans="2:21" hidden="1" x14ac:dyDescent="0.25">
      <c r="B148" s="178"/>
      <c r="C148" s="180"/>
      <c r="D148" s="182"/>
      <c r="E148" s="178"/>
      <c r="F148" s="178"/>
      <c r="G148" s="32" t="s">
        <v>20</v>
      </c>
      <c r="H148" s="33"/>
      <c r="I148" s="33"/>
      <c r="J148" s="33"/>
      <c r="K148" s="33"/>
      <c r="L148" s="33"/>
      <c r="M148" s="33"/>
      <c r="N148" s="33"/>
      <c r="O148" s="33"/>
      <c r="P148" s="33"/>
      <c r="Q148" s="33"/>
      <c r="R148" s="33"/>
      <c r="S148" s="33"/>
      <c r="T148" s="28"/>
    </row>
    <row r="149" spans="2:21" s="85" customFormat="1" ht="21" customHeight="1" x14ac:dyDescent="0.2">
      <c r="B149" s="82"/>
      <c r="C149" s="82"/>
      <c r="D149" s="83">
        <f>D8+D20+D26+D32+D44+D56+D62+D68+D74+D86+D92+D98+D104+D115+D121+D132+D138+D80</f>
        <v>27360489000</v>
      </c>
      <c r="E149" s="84"/>
      <c r="F149" s="84"/>
      <c r="G149" s="82"/>
      <c r="H149" s="96">
        <f>H8+H20+H26+H32+H38+H44+H50+H56+H62+H68+H74+H86+H92+H98+H104+H115+H121+H132+H138</f>
        <v>0</v>
      </c>
      <c r="I149" s="96">
        <f>I8+I20+I26+I32+I38+I44+I50+I56+I62+I68+I74+I86+I92+I98+I104+I115+I121+I132+I138</f>
        <v>0</v>
      </c>
      <c r="J149" s="96">
        <f t="shared" ref="J149:S149" si="43">J8+J20+J26+J32+J38+J44+J50+J56+J62+J68+J74+J86+J92+J98+J104+J115+J121+J132+J138</f>
        <v>0</v>
      </c>
      <c r="K149" s="96">
        <f t="shared" si="43"/>
        <v>0</v>
      </c>
      <c r="L149" s="96">
        <f t="shared" si="43"/>
        <v>0</v>
      </c>
      <c r="M149" s="96">
        <f t="shared" si="43"/>
        <v>0</v>
      </c>
      <c r="N149" s="96">
        <f t="shared" si="43"/>
        <v>0</v>
      </c>
      <c r="O149" s="96">
        <f t="shared" si="43"/>
        <v>0</v>
      </c>
      <c r="P149" s="96">
        <f t="shared" si="43"/>
        <v>0</v>
      </c>
      <c r="Q149" s="96">
        <f t="shared" si="43"/>
        <v>0</v>
      </c>
      <c r="R149" s="96">
        <f t="shared" si="43"/>
        <v>0</v>
      </c>
      <c r="S149" s="96">
        <f t="shared" si="43"/>
        <v>0</v>
      </c>
      <c r="T149" s="82"/>
    </row>
    <row r="150" spans="2:21" ht="7.5" customHeight="1" x14ac:dyDescent="0.25"/>
    <row r="151" spans="2:21" x14ac:dyDescent="0.25">
      <c r="D151" s="183" t="s">
        <v>122</v>
      </c>
      <c r="E151" s="183"/>
      <c r="F151" s="183"/>
      <c r="G151" s="183"/>
      <c r="H151" s="97">
        <v>2.3699999999999999E-2</v>
      </c>
      <c r="I151" s="97">
        <v>7.6600000000000001E-2</v>
      </c>
      <c r="J151" s="97">
        <v>0.16300000000000001</v>
      </c>
      <c r="K151" s="98">
        <v>0</v>
      </c>
      <c r="L151" s="99">
        <v>0</v>
      </c>
      <c r="M151" s="99">
        <v>0</v>
      </c>
      <c r="N151" s="39">
        <v>0</v>
      </c>
      <c r="O151" s="39">
        <v>0</v>
      </c>
      <c r="P151" s="39">
        <v>0</v>
      </c>
      <c r="Q151" s="39">
        <v>0</v>
      </c>
      <c r="R151" s="39">
        <v>0</v>
      </c>
      <c r="S151" s="40">
        <v>0</v>
      </c>
      <c r="T151" s="39">
        <v>0</v>
      </c>
    </row>
    <row r="152" spans="2:21" x14ac:dyDescent="0.25">
      <c r="D152" s="183" t="s">
        <v>119</v>
      </c>
      <c r="E152" s="183"/>
      <c r="F152" s="183"/>
      <c r="G152" s="183"/>
      <c r="H152" s="87">
        <f>H149/D149</f>
        <v>0</v>
      </c>
      <c r="I152" s="88">
        <f>(H149+I149)/D149</f>
        <v>0</v>
      </c>
      <c r="J152" s="88">
        <f>(H149+I149+J149)/D149</f>
        <v>0</v>
      </c>
      <c r="K152" s="89"/>
      <c r="L152" s="89"/>
      <c r="M152" s="89"/>
      <c r="N152" s="89"/>
      <c r="O152" s="89"/>
      <c r="P152" s="89"/>
      <c r="Q152" s="89"/>
      <c r="R152" s="89"/>
      <c r="S152" s="89"/>
      <c r="T152" s="89"/>
    </row>
    <row r="153" spans="2:21" x14ac:dyDescent="0.25">
      <c r="D153" s="183" t="s">
        <v>83</v>
      </c>
      <c r="E153" s="183"/>
      <c r="F153" s="183"/>
      <c r="G153" s="183"/>
      <c r="H153" s="92">
        <f t="shared" ref="H153:S153" si="44">(H7+H19+H25+H31+H37+H43+H49+H55+H61+H67+H73+H85+H91+H109+H126+H131+H137)/17</f>
        <v>4.0117647058823536E-2</v>
      </c>
      <c r="I153" s="92">
        <f t="shared" si="44"/>
        <v>8.9352941176470593E-2</v>
      </c>
      <c r="J153" s="92">
        <f t="shared" si="44"/>
        <v>0.13900000000000001</v>
      </c>
      <c r="K153" s="92">
        <f t="shared" si="44"/>
        <v>0.18852941176470589</v>
      </c>
      <c r="L153" s="92">
        <f t="shared" si="44"/>
        <v>0.28041176470588236</v>
      </c>
      <c r="M153" s="92">
        <f t="shared" si="44"/>
        <v>0.37611764705882361</v>
      </c>
      <c r="N153" s="92">
        <f t="shared" si="44"/>
        <v>0.50223529411764711</v>
      </c>
      <c r="O153" s="92">
        <f t="shared" si="44"/>
        <v>0.62117647058823522</v>
      </c>
      <c r="P153" s="92">
        <f t="shared" si="44"/>
        <v>0.72776470588235298</v>
      </c>
      <c r="Q153" s="92">
        <f t="shared" si="44"/>
        <v>0.8341764705882353</v>
      </c>
      <c r="R153" s="92">
        <f t="shared" si="44"/>
        <v>0.93899999999999995</v>
      </c>
      <c r="S153" s="92">
        <f t="shared" si="44"/>
        <v>1</v>
      </c>
    </row>
    <row r="154" spans="2:21" x14ac:dyDescent="0.25">
      <c r="D154" s="31"/>
      <c r="E154" s="26" t="s">
        <v>88</v>
      </c>
      <c r="F154" s="31"/>
      <c r="G154" s="31"/>
      <c r="H154" s="27">
        <f>H153-H152</f>
        <v>4.0117647058823536E-2</v>
      </c>
      <c r="I154" s="27">
        <f>I153-I152</f>
        <v>8.9352941176470593E-2</v>
      </c>
      <c r="J154" s="27">
        <f>J153-J152</f>
        <v>0.13900000000000001</v>
      </c>
      <c r="K154" s="27" t="e">
        <f>K153-#REF!</f>
        <v>#REF!</v>
      </c>
      <c r="L154" s="27" t="e">
        <f>L153-#REF!</f>
        <v>#REF!</v>
      </c>
      <c r="M154" s="27" t="e">
        <f>M153-#REF!</f>
        <v>#REF!</v>
      </c>
      <c r="N154" s="25"/>
      <c r="O154" s="25"/>
      <c r="P154" s="25"/>
      <c r="Q154" s="25"/>
      <c r="R154" s="25"/>
      <c r="S154" s="25"/>
    </row>
    <row r="155" spans="2:21" x14ac:dyDescent="0.25">
      <c r="D155" s="31"/>
      <c r="E155" s="31"/>
      <c r="F155" s="31"/>
      <c r="G155" s="31"/>
      <c r="H155" s="27"/>
      <c r="I155" s="27"/>
      <c r="J155" s="27"/>
      <c r="K155" s="27"/>
      <c r="L155" s="27"/>
      <c r="M155" s="27"/>
      <c r="N155" s="25"/>
      <c r="O155" s="25"/>
      <c r="P155" s="25"/>
      <c r="Q155" s="25"/>
      <c r="R155" s="25"/>
      <c r="S155" s="25"/>
    </row>
    <row r="156" spans="2:21" x14ac:dyDescent="0.25">
      <c r="E156" s="8" t="s">
        <v>48</v>
      </c>
      <c r="H156" s="25">
        <f>H9+H21+H27+H33+H39+H45+H51+H57+H63+H69+H75+H87+H93+H99+H105+H116+H122+H133+H139</f>
        <v>0</v>
      </c>
    </row>
    <row r="158" spans="2:21" ht="42" customHeight="1" x14ac:dyDescent="0.25">
      <c r="E158" s="9">
        <v>1</v>
      </c>
      <c r="F158" s="4" t="s">
        <v>19</v>
      </c>
      <c r="G158" s="30" t="s">
        <v>44</v>
      </c>
      <c r="H158" s="184" t="s">
        <v>45</v>
      </c>
      <c r="I158" s="184"/>
      <c r="J158" s="184"/>
      <c r="K158" s="184"/>
      <c r="L158" s="184"/>
      <c r="M158" s="184"/>
      <c r="N158" s="184"/>
      <c r="O158" s="184"/>
      <c r="P158" s="184"/>
      <c r="Q158" s="184"/>
      <c r="R158" s="184"/>
      <c r="S158" s="184"/>
      <c r="T158" s="184"/>
    </row>
    <row r="159" spans="2:21" ht="29.25" customHeight="1" x14ac:dyDescent="0.25">
      <c r="F159" s="4" t="s">
        <v>20</v>
      </c>
      <c r="G159" s="5" t="s">
        <v>40</v>
      </c>
      <c r="H159" s="133" t="s">
        <v>46</v>
      </c>
      <c r="I159" s="133"/>
      <c r="J159" s="133"/>
      <c r="K159" s="133"/>
      <c r="L159" s="133"/>
      <c r="M159" s="133"/>
      <c r="N159" s="133"/>
      <c r="O159" s="133"/>
      <c r="P159" s="133"/>
      <c r="Q159" s="133"/>
      <c r="R159" s="133"/>
      <c r="S159" s="133"/>
      <c r="T159" s="133"/>
    </row>
    <row r="160" spans="2:21" ht="31.5" customHeight="1" x14ac:dyDescent="0.25">
      <c r="F160" s="4" t="s">
        <v>39</v>
      </c>
      <c r="G160" s="6" t="s">
        <v>41</v>
      </c>
      <c r="H160" s="133"/>
      <c r="I160" s="133"/>
      <c r="J160" s="133"/>
      <c r="K160" s="133"/>
      <c r="L160" s="133"/>
      <c r="M160" s="133"/>
      <c r="N160" s="133"/>
      <c r="O160" s="133"/>
      <c r="P160" s="133"/>
      <c r="Q160" s="133"/>
      <c r="R160" s="133"/>
      <c r="S160" s="133"/>
      <c r="T160" s="133"/>
    </row>
    <row r="161" spans="4:21" ht="7.5" customHeight="1" x14ac:dyDescent="0.25"/>
    <row r="162" spans="4:21" x14ac:dyDescent="0.25">
      <c r="E162" s="10">
        <v>2</v>
      </c>
      <c r="F162" s="7" t="s">
        <v>47</v>
      </c>
    </row>
    <row r="163" spans="4:21" x14ac:dyDescent="0.25">
      <c r="E163" s="3">
        <v>3</v>
      </c>
      <c r="F163" s="3" t="s">
        <v>51</v>
      </c>
      <c r="G163" s="1" t="s">
        <v>52</v>
      </c>
    </row>
    <row r="164" spans="4:21" x14ac:dyDescent="0.25">
      <c r="F164" s="11" t="s">
        <v>53</v>
      </c>
      <c r="G164" s="1" t="s">
        <v>54</v>
      </c>
    </row>
    <row r="167" spans="4:21" x14ac:dyDescent="0.25">
      <c r="H167" s="25">
        <f>H6+H18+H24+H30+H36+H42+H48+H54+H60+H66+H72+H84+H90+H108+H125+H136+H130</f>
        <v>0.68200000000000005</v>
      </c>
      <c r="I167" s="25">
        <f>I6+I18+I24+I30+I36+I42+I48+I54+I60+I66+I72+I84+I90+I108+I125+I136+I130</f>
        <v>0.83700000000000008</v>
      </c>
      <c r="J167" s="25">
        <f>J6+J18+J24+J30+J36+J42+J48+J54+J60+J66+J72+J84+J90+J108+J125+J136+J130</f>
        <v>0.84400000000000008</v>
      </c>
    </row>
    <row r="168" spans="4:21" x14ac:dyDescent="0.25">
      <c r="H168" s="102">
        <f>H167/17*100</f>
        <v>4.0117647058823538</v>
      </c>
      <c r="I168" s="102">
        <f>I167/17*100</f>
        <v>4.9235294117647062</v>
      </c>
      <c r="J168" s="102">
        <f>J167/17*100</f>
        <v>4.9647058823529422</v>
      </c>
    </row>
    <row r="172" spans="4:21" s="1" customFormat="1" x14ac:dyDescent="0.25">
      <c r="D172" s="2"/>
      <c r="E172" s="3"/>
      <c r="F172" s="3"/>
      <c r="L172" s="1" t="s">
        <v>42</v>
      </c>
      <c r="S172" s="13"/>
      <c r="U172"/>
    </row>
  </sheetData>
  <mergeCells count="139">
    <mergeCell ref="B11:B16"/>
    <mergeCell ref="C11:C16"/>
    <mergeCell ref="D11:D13"/>
    <mergeCell ref="E11:E16"/>
    <mergeCell ref="F11:F16"/>
    <mergeCell ref="D135:D137"/>
    <mergeCell ref="D59:D61"/>
    <mergeCell ref="D65:D67"/>
    <mergeCell ref="D71:D73"/>
    <mergeCell ref="D83:D85"/>
    <mergeCell ref="D89:D91"/>
    <mergeCell ref="B17:B22"/>
    <mergeCell ref="C17:C22"/>
    <mergeCell ref="E17:E22"/>
    <mergeCell ref="F17:F22"/>
    <mergeCell ref="D17:D19"/>
    <mergeCell ref="B23:B28"/>
    <mergeCell ref="C23:C28"/>
    <mergeCell ref="E23:E28"/>
    <mergeCell ref="F23:F28"/>
    <mergeCell ref="B29:B34"/>
    <mergeCell ref="C29:C34"/>
    <mergeCell ref="E29:E34"/>
    <mergeCell ref="F29:F34"/>
    <mergeCell ref="B1:T1"/>
    <mergeCell ref="B3:B4"/>
    <mergeCell ref="C3:C4"/>
    <mergeCell ref="D3:D4"/>
    <mergeCell ref="E3:E4"/>
    <mergeCell ref="F3:F4"/>
    <mergeCell ref="G3:G4"/>
    <mergeCell ref="H3:S3"/>
    <mergeCell ref="B5:B10"/>
    <mergeCell ref="C5:C10"/>
    <mergeCell ref="E5:E10"/>
    <mergeCell ref="F5:F10"/>
    <mergeCell ref="D5:D7"/>
    <mergeCell ref="D23:D25"/>
    <mergeCell ref="D29:D31"/>
    <mergeCell ref="B35:B40"/>
    <mergeCell ref="C35:C40"/>
    <mergeCell ref="E35:E40"/>
    <mergeCell ref="F35:F40"/>
    <mergeCell ref="B41:B46"/>
    <mergeCell ref="C41:C46"/>
    <mergeCell ref="E41:E46"/>
    <mergeCell ref="F41:F46"/>
    <mergeCell ref="D35:D37"/>
    <mergeCell ref="D41:D43"/>
    <mergeCell ref="B47:B52"/>
    <mergeCell ref="C47:C52"/>
    <mergeCell ref="E47:E52"/>
    <mergeCell ref="F47:F52"/>
    <mergeCell ref="B53:B58"/>
    <mergeCell ref="C53:C58"/>
    <mergeCell ref="E53:E58"/>
    <mergeCell ref="F53:F58"/>
    <mergeCell ref="D53:D55"/>
    <mergeCell ref="D47:D49"/>
    <mergeCell ref="B59:B64"/>
    <mergeCell ref="C59:C64"/>
    <mergeCell ref="E59:E64"/>
    <mergeCell ref="F59:F64"/>
    <mergeCell ref="B65:B70"/>
    <mergeCell ref="C65:C70"/>
    <mergeCell ref="E65:E70"/>
    <mergeCell ref="F65:F70"/>
    <mergeCell ref="B71:B76"/>
    <mergeCell ref="C71:C76"/>
    <mergeCell ref="E71:E76"/>
    <mergeCell ref="F71:F76"/>
    <mergeCell ref="B83:B88"/>
    <mergeCell ref="C83:C88"/>
    <mergeCell ref="E83:E88"/>
    <mergeCell ref="F83:F88"/>
    <mergeCell ref="B89:B94"/>
    <mergeCell ref="C89:C94"/>
    <mergeCell ref="E89:E94"/>
    <mergeCell ref="F89:F94"/>
    <mergeCell ref="B95:B100"/>
    <mergeCell ref="C95:C100"/>
    <mergeCell ref="E95:E100"/>
    <mergeCell ref="F95:F100"/>
    <mergeCell ref="D95:D97"/>
    <mergeCell ref="B101:B106"/>
    <mergeCell ref="C101:C106"/>
    <mergeCell ref="E101:E106"/>
    <mergeCell ref="F101:F106"/>
    <mergeCell ref="B107:B111"/>
    <mergeCell ref="C107:C111"/>
    <mergeCell ref="E107:E111"/>
    <mergeCell ref="F107:F111"/>
    <mergeCell ref="D101:D103"/>
    <mergeCell ref="D107:D109"/>
    <mergeCell ref="B112:B117"/>
    <mergeCell ref="C112:C117"/>
    <mergeCell ref="E112:E117"/>
    <mergeCell ref="F112:F117"/>
    <mergeCell ref="B118:B123"/>
    <mergeCell ref="C118:C123"/>
    <mergeCell ref="E118:E123"/>
    <mergeCell ref="F118:F123"/>
    <mergeCell ref="D112:D114"/>
    <mergeCell ref="D118:D120"/>
    <mergeCell ref="F141:F144"/>
    <mergeCell ref="B124:B128"/>
    <mergeCell ref="C124:C128"/>
    <mergeCell ref="E124:E128"/>
    <mergeCell ref="F124:F125"/>
    <mergeCell ref="B129:B134"/>
    <mergeCell ref="C129:C134"/>
    <mergeCell ref="E129:E134"/>
    <mergeCell ref="F129:F134"/>
    <mergeCell ref="D124:D126"/>
    <mergeCell ref="D129:D131"/>
    <mergeCell ref="B77:B82"/>
    <mergeCell ref="C77:C82"/>
    <mergeCell ref="D77:D79"/>
    <mergeCell ref="E77:E82"/>
    <mergeCell ref="F77:F82"/>
    <mergeCell ref="D153:G153"/>
    <mergeCell ref="H158:T158"/>
    <mergeCell ref="H159:T159"/>
    <mergeCell ref="H160:T160"/>
    <mergeCell ref="D151:G151"/>
    <mergeCell ref="B145:B148"/>
    <mergeCell ref="C145:C148"/>
    <mergeCell ref="D145:D148"/>
    <mergeCell ref="E145:E148"/>
    <mergeCell ref="F145:F148"/>
    <mergeCell ref="D152:G152"/>
    <mergeCell ref="B135:B140"/>
    <mergeCell ref="C135:C140"/>
    <mergeCell ref="E135:E140"/>
    <mergeCell ref="F135:F140"/>
    <mergeCell ref="B141:B144"/>
    <mergeCell ref="C141:C144"/>
    <mergeCell ref="D141:D144"/>
    <mergeCell ref="E141:E144"/>
  </mergeCells>
  <pageMargins left="0.28999999999999998" right="0.17" top="0.17" bottom="0.24" header="0.17" footer="0.19"/>
  <pageSetup paperSize="9" scale="80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EE37E4-8212-4B2A-9ABD-23B6F1312E98}">
  <dimension ref="B1:F15"/>
  <sheetViews>
    <sheetView workbookViewId="0">
      <selection activeCell="B3" sqref="B3:E15"/>
    </sheetView>
  </sheetViews>
  <sheetFormatPr defaultRowHeight="21" customHeight="1" x14ac:dyDescent="0.25"/>
  <cols>
    <col min="2" max="2" width="4.85546875" bestFit="1" customWidth="1"/>
    <col min="3" max="3" width="78" bestFit="1" customWidth="1"/>
    <col min="4" max="4" width="104.140625" bestFit="1" customWidth="1"/>
    <col min="5" max="5" width="15.85546875" bestFit="1" customWidth="1"/>
    <col min="6" max="6" width="41.140625" customWidth="1"/>
  </cols>
  <sheetData>
    <row r="1" spans="2:6" ht="21" customHeight="1" thickBot="1" x14ac:dyDescent="0.3"/>
    <row r="2" spans="2:6" ht="21" customHeight="1" thickBot="1" x14ac:dyDescent="0.3">
      <c r="B2" s="34" t="s">
        <v>107</v>
      </c>
      <c r="C2" s="35" t="s">
        <v>108</v>
      </c>
      <c r="D2" s="35" t="s">
        <v>109</v>
      </c>
      <c r="E2" s="35" t="s">
        <v>110</v>
      </c>
      <c r="F2" s="35" t="s">
        <v>118</v>
      </c>
    </row>
    <row r="3" spans="2:6" ht="35.25" customHeight="1" thickBot="1" x14ac:dyDescent="0.3">
      <c r="B3" s="185">
        <v>1</v>
      </c>
      <c r="C3" s="188" t="s">
        <v>92</v>
      </c>
      <c r="D3" s="112" t="s">
        <v>93</v>
      </c>
      <c r="E3" s="113" t="s">
        <v>111</v>
      </c>
      <c r="F3" s="36"/>
    </row>
    <row r="4" spans="2:6" ht="45.75" thickBot="1" x14ac:dyDescent="0.3">
      <c r="B4" s="187"/>
      <c r="C4" s="190"/>
      <c r="D4" s="105" t="s">
        <v>94</v>
      </c>
      <c r="E4" s="38" t="s">
        <v>130</v>
      </c>
      <c r="F4" s="37"/>
    </row>
    <row r="5" spans="2:6" ht="53.25" customHeight="1" thickBot="1" x14ac:dyDescent="0.3">
      <c r="B5" s="185">
        <v>2</v>
      </c>
      <c r="C5" s="188" t="s">
        <v>95</v>
      </c>
      <c r="D5" s="105" t="s">
        <v>96</v>
      </c>
      <c r="E5" s="38" t="s">
        <v>131</v>
      </c>
      <c r="F5" s="37"/>
    </row>
    <row r="6" spans="2:6" ht="51.75" customHeight="1" thickBot="1" x14ac:dyDescent="0.3">
      <c r="B6" s="187"/>
      <c r="C6" s="190"/>
      <c r="D6" s="105" t="s">
        <v>97</v>
      </c>
      <c r="E6" s="38" t="s">
        <v>132</v>
      </c>
      <c r="F6" s="37"/>
    </row>
    <row r="7" spans="2:6" ht="54" customHeight="1" thickBot="1" x14ac:dyDescent="0.3">
      <c r="B7" s="185">
        <v>3</v>
      </c>
      <c r="C7" s="188" t="s">
        <v>112</v>
      </c>
      <c r="D7" s="105" t="s">
        <v>98</v>
      </c>
      <c r="E7" s="38" t="s">
        <v>133</v>
      </c>
      <c r="F7" s="37"/>
    </row>
    <row r="8" spans="2:6" ht="21" customHeight="1" thickBot="1" x14ac:dyDescent="0.3">
      <c r="B8" s="187"/>
      <c r="C8" s="190"/>
      <c r="D8" s="105" t="s">
        <v>97</v>
      </c>
      <c r="E8" s="38" t="s">
        <v>134</v>
      </c>
      <c r="F8" s="37"/>
    </row>
    <row r="9" spans="2:6" ht="42.75" customHeight="1" thickBot="1" x14ac:dyDescent="0.3">
      <c r="B9" s="38">
        <v>4</v>
      </c>
      <c r="C9" s="105" t="s">
        <v>99</v>
      </c>
      <c r="D9" s="105" t="s">
        <v>113</v>
      </c>
      <c r="E9" s="104">
        <v>100</v>
      </c>
      <c r="F9" s="37"/>
    </row>
    <row r="10" spans="2:6" ht="21" customHeight="1" thickBot="1" x14ac:dyDescent="0.3">
      <c r="B10" s="185">
        <v>5</v>
      </c>
      <c r="C10" s="188" t="s">
        <v>100</v>
      </c>
      <c r="D10" s="105" t="s">
        <v>101</v>
      </c>
      <c r="E10" s="38" t="s">
        <v>135</v>
      </c>
      <c r="F10" s="37"/>
    </row>
    <row r="11" spans="2:6" ht="21" customHeight="1" thickBot="1" x14ac:dyDescent="0.3">
      <c r="B11" s="186"/>
      <c r="C11" s="189"/>
      <c r="D11" s="105" t="s">
        <v>102</v>
      </c>
      <c r="E11" s="38" t="s">
        <v>136</v>
      </c>
      <c r="F11" s="37"/>
    </row>
    <row r="12" spans="2:6" ht="21" customHeight="1" thickBot="1" x14ac:dyDescent="0.3">
      <c r="B12" s="187"/>
      <c r="C12" s="190"/>
      <c r="D12" s="105" t="s">
        <v>103</v>
      </c>
      <c r="E12" s="38" t="s">
        <v>137</v>
      </c>
      <c r="F12" s="37"/>
    </row>
    <row r="13" spans="2:6" ht="21" customHeight="1" thickBot="1" x14ac:dyDescent="0.3">
      <c r="B13" s="38">
        <v>6</v>
      </c>
      <c r="C13" s="105" t="s">
        <v>114</v>
      </c>
      <c r="D13" s="105" t="s">
        <v>115</v>
      </c>
      <c r="E13" s="38" t="s">
        <v>138</v>
      </c>
      <c r="F13" s="37"/>
    </row>
    <row r="14" spans="2:6" ht="21" customHeight="1" thickBot="1" x14ac:dyDescent="0.3">
      <c r="B14" s="185">
        <v>7</v>
      </c>
      <c r="C14" s="188" t="s">
        <v>116</v>
      </c>
      <c r="D14" s="105" t="s">
        <v>117</v>
      </c>
      <c r="E14" s="104">
        <v>100</v>
      </c>
      <c r="F14" s="37"/>
    </row>
    <row r="15" spans="2:6" ht="21" customHeight="1" thickBot="1" x14ac:dyDescent="0.3">
      <c r="B15" s="187"/>
      <c r="C15" s="190"/>
      <c r="D15" s="105" t="s">
        <v>104</v>
      </c>
      <c r="E15" s="104">
        <v>82</v>
      </c>
      <c r="F15" s="37"/>
    </row>
  </sheetData>
  <mergeCells count="10">
    <mergeCell ref="B10:B12"/>
    <mergeCell ref="C10:C12"/>
    <mergeCell ref="B14:B15"/>
    <mergeCell ref="C14:C15"/>
    <mergeCell ref="B3:B4"/>
    <mergeCell ref="B5:B6"/>
    <mergeCell ref="C3:C4"/>
    <mergeCell ref="C5:C6"/>
    <mergeCell ref="B7:B8"/>
    <mergeCell ref="C7:C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155AB9-237D-4AEA-9E04-62CE467258B2}">
  <dimension ref="B2:F16"/>
  <sheetViews>
    <sheetView workbookViewId="0">
      <selection activeCell="L9" sqref="L9"/>
    </sheetView>
  </sheetViews>
  <sheetFormatPr defaultRowHeight="15" x14ac:dyDescent="0.25"/>
  <cols>
    <col min="2" max="2" width="30.140625" customWidth="1"/>
    <col min="3" max="3" width="30.7109375" bestFit="1" customWidth="1"/>
    <col min="4" max="4" width="10.7109375" customWidth="1"/>
    <col min="5" max="5" width="12.5703125" customWidth="1"/>
    <col min="6" max="6" width="18.42578125" customWidth="1"/>
  </cols>
  <sheetData>
    <row r="2" spans="2:6" ht="15.75" thickBot="1" x14ac:dyDescent="0.3"/>
    <row r="3" spans="2:6" ht="15.75" thickBot="1" x14ac:dyDescent="0.3">
      <c r="B3" s="14" t="s">
        <v>55</v>
      </c>
      <c r="C3" s="15" t="s">
        <v>56</v>
      </c>
      <c r="D3" s="15" t="s">
        <v>57</v>
      </c>
      <c r="E3" s="15" t="s">
        <v>58</v>
      </c>
      <c r="F3" s="15" t="s">
        <v>59</v>
      </c>
    </row>
    <row r="4" spans="2:6" ht="64.5" customHeight="1" thickBot="1" x14ac:dyDescent="0.3">
      <c r="B4" s="191" t="s">
        <v>92</v>
      </c>
      <c r="C4" s="112" t="s">
        <v>93</v>
      </c>
      <c r="D4" s="113" t="s">
        <v>111</v>
      </c>
      <c r="E4" s="16"/>
      <c r="F4" s="17"/>
    </row>
    <row r="5" spans="2:6" ht="60.75" thickBot="1" x14ac:dyDescent="0.3">
      <c r="B5" s="190"/>
      <c r="C5" s="105" t="s">
        <v>94</v>
      </c>
      <c r="D5" s="38" t="s">
        <v>130</v>
      </c>
      <c r="E5" s="16"/>
      <c r="F5" s="18"/>
    </row>
    <row r="6" spans="2:6" ht="90.75" customHeight="1" thickBot="1" x14ac:dyDescent="0.3">
      <c r="B6" s="188" t="s">
        <v>95</v>
      </c>
      <c r="C6" s="105" t="s">
        <v>96</v>
      </c>
      <c r="D6" s="38" t="s">
        <v>131</v>
      </c>
      <c r="E6" s="16"/>
      <c r="F6" s="17"/>
    </row>
    <row r="7" spans="2:6" ht="30.75" thickBot="1" x14ac:dyDescent="0.3">
      <c r="B7" s="190"/>
      <c r="C7" s="105" t="s">
        <v>97</v>
      </c>
      <c r="D7" s="38" t="s">
        <v>132</v>
      </c>
      <c r="E7" s="16"/>
      <c r="F7" s="17"/>
    </row>
    <row r="8" spans="2:6" ht="89.25" customHeight="1" thickBot="1" x14ac:dyDescent="0.3">
      <c r="B8" s="188" t="s">
        <v>112</v>
      </c>
      <c r="C8" s="105" t="s">
        <v>98</v>
      </c>
      <c r="D8" s="38" t="s">
        <v>133</v>
      </c>
      <c r="E8" s="16"/>
      <c r="F8" s="17"/>
    </row>
    <row r="9" spans="2:6" ht="30.75" thickBot="1" x14ac:dyDescent="0.3">
      <c r="B9" s="190"/>
      <c r="C9" s="105" t="s">
        <v>97</v>
      </c>
      <c r="D9" s="38" t="s">
        <v>134</v>
      </c>
      <c r="E9" s="16"/>
      <c r="F9" s="17"/>
    </row>
    <row r="10" spans="2:6" ht="105.75" customHeight="1" thickBot="1" x14ac:dyDescent="0.3">
      <c r="B10" s="105" t="s">
        <v>99</v>
      </c>
      <c r="C10" s="105" t="s">
        <v>113</v>
      </c>
      <c r="D10" s="104">
        <v>100</v>
      </c>
      <c r="E10" s="16"/>
      <c r="F10" s="17"/>
    </row>
    <row r="11" spans="2:6" ht="15.75" thickBot="1" x14ac:dyDescent="0.3">
      <c r="B11" s="188" t="s">
        <v>100</v>
      </c>
      <c r="C11" s="105" t="s">
        <v>101</v>
      </c>
      <c r="D11" s="38" t="s">
        <v>135</v>
      </c>
      <c r="E11" s="16"/>
      <c r="F11" s="17"/>
    </row>
    <row r="12" spans="2:6" ht="30.75" customHeight="1" thickBot="1" x14ac:dyDescent="0.3">
      <c r="B12" s="189"/>
      <c r="C12" s="105" t="s">
        <v>102</v>
      </c>
      <c r="D12" s="38" t="s">
        <v>136</v>
      </c>
      <c r="E12" s="16"/>
      <c r="F12" s="17"/>
    </row>
    <row r="13" spans="2:6" ht="60.75" customHeight="1" thickBot="1" x14ac:dyDescent="0.3">
      <c r="B13" s="190"/>
      <c r="C13" s="105" t="s">
        <v>103</v>
      </c>
      <c r="D13" s="38" t="s">
        <v>137</v>
      </c>
      <c r="E13" s="16"/>
      <c r="F13" s="17"/>
    </row>
    <row r="14" spans="2:6" ht="45.75" thickBot="1" x14ac:dyDescent="0.3">
      <c r="B14" s="105" t="s">
        <v>114</v>
      </c>
      <c r="C14" s="105" t="s">
        <v>115</v>
      </c>
      <c r="D14" s="38" t="s">
        <v>138</v>
      </c>
      <c r="E14" s="16"/>
      <c r="F14" s="17"/>
    </row>
    <row r="15" spans="2:6" ht="75.75" customHeight="1" thickBot="1" x14ac:dyDescent="0.3">
      <c r="B15" s="188" t="s">
        <v>116</v>
      </c>
      <c r="C15" s="105" t="s">
        <v>117</v>
      </c>
      <c r="D15" s="104">
        <v>100</v>
      </c>
      <c r="E15" s="19"/>
      <c r="F15" s="20"/>
    </row>
    <row r="16" spans="2:6" ht="60.75" customHeight="1" thickBot="1" x14ac:dyDescent="0.3">
      <c r="B16" s="190"/>
      <c r="C16" s="105" t="s">
        <v>104</v>
      </c>
      <c r="D16" s="104">
        <v>82</v>
      </c>
      <c r="E16" s="21"/>
      <c r="F16" s="22"/>
    </row>
  </sheetData>
  <mergeCells count="5">
    <mergeCell ref="B15:B16"/>
    <mergeCell ref="B4:B5"/>
    <mergeCell ref="B6:B7"/>
    <mergeCell ref="B8:B9"/>
    <mergeCell ref="B11:B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PROYEKSI (pusjar)</vt:lpstr>
      <vt:lpstr>PROYEKSI (edit)</vt:lpstr>
      <vt:lpstr>IKU per Januari 2025</vt:lpstr>
      <vt:lpstr>IKU</vt:lpstr>
      <vt:lpstr>'PROYEKSI (edit)'!Print_Area</vt:lpstr>
      <vt:lpstr>'PROYEKSI (pusjar)'!Print_Area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Puslatbang PKASN</dc:creator>
  <cp:lastModifiedBy>pkasn puslatbang</cp:lastModifiedBy>
  <cp:lastPrinted>2024-03-06T07:45:04Z</cp:lastPrinted>
  <dcterms:created xsi:type="dcterms:W3CDTF">2021-03-19T00:34:40Z</dcterms:created>
  <dcterms:modified xsi:type="dcterms:W3CDTF">2025-08-01T09:15:53Z</dcterms:modified>
</cp:coreProperties>
</file>